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魔法剣命中ダメージ計算表 のコピー" sheetId="1" r:id="rId4"/>
    <sheet state="visible" name="魔法剣命中ダメージ計算表" sheetId="2" r:id="rId5"/>
  </sheets>
  <definedNames/>
  <calcPr/>
  <extLst>
    <ext uri="GoogleSheetsCustomDataVersion2">
      <go:sheetsCustomData xmlns:go="http://customooxmlschemas.google.com/" r:id="rId6" roundtripDataChecksum="xDF9KZILCN8hP+RMk7hj7l3D4wL7+U+gGtDd8IVkmmY="/>
    </ext>
  </extLst>
</workbook>
</file>

<file path=xl/sharedStrings.xml><?xml version="1.0" encoding="utf-8"?>
<sst xmlns="http://schemas.openxmlformats.org/spreadsheetml/2006/main" count="438" uniqueCount="160">
  <si>
    <t>ステータス</t>
  </si>
  <si>
    <t>サポ</t>
  </si>
  <si>
    <t>ヒューム</t>
  </si>
  <si>
    <t>赤魔道士ML46</t>
  </si>
  <si>
    <t>戦士58</t>
  </si>
  <si>
    <t>モンク58</t>
  </si>
  <si>
    <t>白魔道士58</t>
  </si>
  <si>
    <t>黒魔道士58</t>
  </si>
  <si>
    <t>シーフ58</t>
  </si>
  <si>
    <t>ナイト58</t>
  </si>
  <si>
    <t>暗黒騎士58</t>
  </si>
  <si>
    <t>獣使い58</t>
  </si>
  <si>
    <t>吟遊詩人58</t>
  </si>
  <si>
    <t>狩人58</t>
  </si>
  <si>
    <t>侍58</t>
  </si>
  <si>
    <t>忍者58</t>
  </si>
  <si>
    <t>竜騎士58</t>
  </si>
  <si>
    <t>召喚士58</t>
  </si>
  <si>
    <t>青魔道士58</t>
  </si>
  <si>
    <t>からくり士0</t>
  </si>
  <si>
    <t>コルセア58</t>
  </si>
  <si>
    <t>踊子58</t>
  </si>
  <si>
    <t>学者58</t>
  </si>
  <si>
    <t>風水士58</t>
  </si>
  <si>
    <t>魔導剣士58</t>
  </si>
  <si>
    <t>HP</t>
  </si>
  <si>
    <t>MP</t>
  </si>
  <si>
    <t>STR</t>
  </si>
  <si>
    <t>DEX</t>
  </si>
  <si>
    <t>VIT</t>
  </si>
  <si>
    <t>AGI</t>
  </si>
  <si>
    <t>INT</t>
  </si>
  <si>
    <t>MND</t>
  </si>
  <si>
    <t>CHR</t>
  </si>
  <si>
    <t>二刀流+</t>
  </si>
  <si>
    <t>DA</t>
  </si>
  <si>
    <t>TA</t>
  </si>
  <si>
    <t>アイテム名</t>
  </si>
  <si>
    <t>命中</t>
  </si>
  <si>
    <t>魔命</t>
  </si>
  <si>
    <t>QA</t>
  </si>
  <si>
    <t>ヘイスト</t>
  </si>
  <si>
    <t>ヘイスト実測</t>
  </si>
  <si>
    <t>エン</t>
  </si>
  <si>
    <t>強化魔法スキル</t>
  </si>
  <si>
    <t>エンダメ%+</t>
  </si>
  <si>
    <t>属性魔攻</t>
  </si>
  <si>
    <t>魔法CRTII</t>
  </si>
  <si>
    <t>隔</t>
  </si>
  <si>
    <t>武器スキル</t>
  </si>
  <si>
    <t>魔命スキル</t>
  </si>
  <si>
    <t>サブ二刀流</t>
  </si>
  <si>
    <t>メインウェポン</t>
  </si>
  <si>
    <t>クロセアモース</t>
  </si>
  <si>
    <t>サブウェポン(盾)</t>
  </si>
  <si>
    <t>サブウェポン(武器)</t>
  </si>
  <si>
    <t>グレティナイフ</t>
  </si>
  <si>
    <t>レンジウェポン</t>
  </si>
  <si>
    <t>矢弾</t>
  </si>
  <si>
    <t>スローダタスラム</t>
  </si>
  <si>
    <t>天候効果</t>
  </si>
  <si>
    <t>二刀流</t>
  </si>
  <si>
    <t>頭</t>
  </si>
  <si>
    <t>ウムシクハット</t>
  </si>
  <si>
    <t>首</t>
  </si>
  <si>
    <t>デュエルトルク+2</t>
  </si>
  <si>
    <t>右耳</t>
  </si>
  <si>
    <t>レサジーピアス+2</t>
  </si>
  <si>
    <t>左耳</t>
  </si>
  <si>
    <t>リコポンピアス</t>
  </si>
  <si>
    <t>胴</t>
  </si>
  <si>
    <t>マアヤモコラッツァ+2</t>
  </si>
  <si>
    <t>両手</t>
  </si>
  <si>
    <t>アヤモマノポラ+2</t>
  </si>
  <si>
    <t>右指</t>
  </si>
  <si>
    <t>フェンサーリング</t>
  </si>
  <si>
    <t>左指</t>
  </si>
  <si>
    <t>スティキニリング+1</t>
  </si>
  <si>
    <t>背</t>
  </si>
  <si>
    <t>スセロスケープ</t>
  </si>
  <si>
    <t>腰</t>
  </si>
  <si>
    <t>八輪の帯</t>
  </si>
  <si>
    <t>両脚</t>
  </si>
  <si>
    <t>ＶＩタイツ+3</t>
  </si>
  <si>
    <t>両足</t>
  </si>
  <si>
    <t>テーオンブーツ</t>
  </si>
  <si>
    <t>セット効果</t>
  </si>
  <si>
    <t>ストライII</t>
  </si>
  <si>
    <t>必要命中</t>
  </si>
  <si>
    <t>メイン命中</t>
  </si>
  <si>
    <t>サブ命中</t>
  </si>
  <si>
    <t>戦闘</t>
  </si>
  <si>
    <t>スキル</t>
  </si>
  <si>
    <t>魔法</t>
  </si>
  <si>
    <t>短剣</t>
  </si>
  <si>
    <t>神聖</t>
  </si>
  <si>
    <t>素命中</t>
  </si>
  <si>
    <t>片手剣</t>
  </si>
  <si>
    <t>回復</t>
  </si>
  <si>
    <t>コンポージャー</t>
  </si>
  <si>
    <t>片手棍</t>
  </si>
  <si>
    <t>強化</t>
  </si>
  <si>
    <t>ギフト</t>
  </si>
  <si>
    <t>弓術</t>
  </si>
  <si>
    <t>弱体</t>
  </si>
  <si>
    <t>ゲインデック</t>
  </si>
  <si>
    <t>投てき</t>
  </si>
  <si>
    <t>精霊</t>
  </si>
  <si>
    <t>ディストラIII</t>
  </si>
  <si>
    <t>回避</t>
  </si>
  <si>
    <t>暗黒</t>
  </si>
  <si>
    <t>食事</t>
  </si>
  <si>
    <t>トロピカルクレープ</t>
  </si>
  <si>
    <t>過不足分</t>
  </si>
  <si>
    <t>盾</t>
  </si>
  <si>
    <t>命中合計</t>
  </si>
  <si>
    <t>受け流し</t>
  </si>
  <si>
    <t>必要魔命</t>
  </si>
  <si>
    <t>メイン魔命</t>
  </si>
  <si>
    <t>サブ魔命</t>
  </si>
  <si>
    <t>攻撃時強化魔法スキル</t>
  </si>
  <si>
    <t>ジョブポイント</t>
  </si>
  <si>
    <t>フラズルIII</t>
  </si>
  <si>
    <t>魔命合計</t>
  </si>
  <si>
    <t>強化魔法スキル装備</t>
  </si>
  <si>
    <t>プラクトムージュ+1</t>
  </si>
  <si>
    <t>サブウェポン</t>
  </si>
  <si>
    <t>フォフェンド+1</t>
  </si>
  <si>
    <t>サピエンスオーブ</t>
  </si>
  <si>
    <t>ビファウルクラウン</t>
  </si>
  <si>
    <t>インカンタートルク</t>
  </si>
  <si>
    <t>アンドアーピアス</t>
  </si>
  <si>
    <t>ミミルピアス</t>
  </si>
  <si>
    <t>ＶＩタバード+3</t>
  </si>
  <si>
    <t>ＶＩグローブ+3</t>
  </si>
  <si>
    <t>スティ二キリング+1</t>
  </si>
  <si>
    <t>ゴストファイケープ</t>
  </si>
  <si>
    <t>オリンポスサッシュ</t>
  </si>
  <si>
    <t>ＡＴタイツ+3</t>
  </si>
  <si>
    <t>ＬＴウゾー+3</t>
  </si>
  <si>
    <t>魔法剣ダメージ</t>
  </si>
  <si>
    <t>メイン</t>
  </si>
  <si>
    <t>サブ</t>
  </si>
  <si>
    <t>基礎ダメージ</t>
  </si>
  <si>
    <t>魔法剣+加算</t>
  </si>
  <si>
    <t>メリットポイント</t>
  </si>
  <si>
    <t>コンポージャー加算</t>
  </si>
  <si>
    <t>装備魔攻加算</t>
  </si>
  <si>
    <t>エンダメージ</t>
  </si>
  <si>
    <t>天候属性魔攻補正</t>
  </si>
  <si>
    <t>魔法CTRII発生時ダメージ</t>
  </si>
  <si>
    <t>魔法CTRII分ダメージ</t>
  </si>
  <si>
    <t>魔法CTRIIの魔法剣ダメージ+効果</t>
  </si>
  <si>
    <t>攻撃間隔</t>
  </si>
  <si>
    <t>短縮後攻撃間隔(秒)</t>
  </si>
  <si>
    <t>マルチアタック合計</t>
  </si>
  <si>
    <t>1分間の攻撃回数期待値</t>
  </si>
  <si>
    <t>DPM期待値</t>
  </si>
  <si>
    <t>DPM合計</t>
  </si>
  <si>
    <t>レヴァンテダガー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</si>
</sst>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/>
    <font>
      <color rgb="FF212529"/>
      <name val="System-ui"/>
    </font>
  </fonts>
  <fills count="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readingOrder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1" fillId="0" fontId="1" numFmtId="0" xfId="0" applyBorder="1" applyFont="1"/>
    <xf borderId="1" fillId="0" fontId="1" numFmtId="0" xfId="0" applyAlignment="1" applyBorder="1" applyFont="1">
      <alignment horizontal="center" readingOrder="0"/>
    </xf>
    <xf borderId="1" fillId="2" fontId="1" numFmtId="0" xfId="0" applyAlignment="1" applyBorder="1" applyFont="1">
      <alignment horizontal="center" readingOrder="0"/>
    </xf>
    <xf borderId="0" fillId="0" fontId="3" numFmtId="0" xfId="0" applyAlignment="1" applyFont="1">
      <alignment horizontal="center"/>
    </xf>
    <xf borderId="1" fillId="0" fontId="3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1" fillId="2" fontId="3" numFmtId="0" xfId="0" applyAlignment="1" applyBorder="1" applyFont="1">
      <alignment horizontal="center" readingOrder="0"/>
    </xf>
    <xf borderId="6" fillId="0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1" fillId="3" fontId="1" numFmtId="0" xfId="0" applyAlignment="1" applyBorder="1" applyFill="1" applyFont="1">
      <alignment horizontal="center"/>
    </xf>
    <xf borderId="2" fillId="3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88"/>
    <col customWidth="1" min="2" max="2" width="25.75"/>
    <col customWidth="1" min="3" max="23" width="9.25"/>
    <col customWidth="1" min="24" max="24" width="12.0"/>
    <col customWidth="1" min="25" max="42" width="7.75"/>
  </cols>
  <sheetData>
    <row r="1" ht="15.75" customHeight="1">
      <c r="A1" s="1" t="s">
        <v>0</v>
      </c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1" t="s">
        <v>1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ht="15.7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6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15</v>
      </c>
      <c r="Y2" s="1" t="s">
        <v>3</v>
      </c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ht="15.75" customHeight="1">
      <c r="A3" s="7">
        <v>2108.0</v>
      </c>
      <c r="B3" s="1" t="s">
        <v>25</v>
      </c>
      <c r="C3" s="7">
        <v>2103.0</v>
      </c>
      <c r="D3" s="7">
        <v>2313.0</v>
      </c>
      <c r="E3" s="7">
        <v>1942.0</v>
      </c>
      <c r="F3" s="7">
        <v>1912.0</v>
      </c>
      <c r="G3" s="7">
        <v>1971.0</v>
      </c>
      <c r="H3" s="7">
        <v>2044.0</v>
      </c>
      <c r="I3" s="7">
        <v>2014.0</v>
      </c>
      <c r="J3" s="7">
        <v>2014.0</v>
      </c>
      <c r="K3" s="7">
        <v>1971.0</v>
      </c>
      <c r="L3" s="7">
        <v>1942.0</v>
      </c>
      <c r="M3" s="7">
        <v>2043.0</v>
      </c>
      <c r="N3" s="7">
        <v>2031.0</v>
      </c>
      <c r="O3" s="7">
        <v>2043.0</v>
      </c>
      <c r="P3" s="7">
        <v>1883.0</v>
      </c>
      <c r="Q3" s="7">
        <v>1976.0</v>
      </c>
      <c r="R3" s="8"/>
      <c r="S3" s="7">
        <v>1971.0</v>
      </c>
      <c r="T3" s="7">
        <v>1971.0</v>
      </c>
      <c r="U3" s="7">
        <v>1942.0</v>
      </c>
      <c r="V3" s="7">
        <v>1971.0</v>
      </c>
      <c r="W3" s="7">
        <v>2103.0</v>
      </c>
      <c r="X3" s="7">
        <v>2031.0</v>
      </c>
      <c r="Y3" s="1" t="s">
        <v>25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ht="15.75" customHeight="1">
      <c r="A4" s="7">
        <v>1319.0</v>
      </c>
      <c r="B4" s="1" t="s">
        <v>26</v>
      </c>
      <c r="C4" s="7">
        <v>1066.0</v>
      </c>
      <c r="D4" s="7">
        <v>1066.0</v>
      </c>
      <c r="E4" s="7">
        <v>1186.0</v>
      </c>
      <c r="F4" s="7">
        <v>1215.0</v>
      </c>
      <c r="G4" s="7">
        <v>1066.0</v>
      </c>
      <c r="H4" s="7">
        <v>1097.0</v>
      </c>
      <c r="I4" s="7">
        <v>1097.0</v>
      </c>
      <c r="J4" s="7">
        <v>1066.0</v>
      </c>
      <c r="K4" s="7">
        <v>1066.0</v>
      </c>
      <c r="L4" s="7">
        <v>1066.0</v>
      </c>
      <c r="M4" s="7">
        <v>1066.0</v>
      </c>
      <c r="N4" s="7">
        <v>1066.0</v>
      </c>
      <c r="O4" s="7">
        <v>1066.0</v>
      </c>
      <c r="P4" s="7">
        <v>1285.0</v>
      </c>
      <c r="Q4" s="7">
        <v>1156.0</v>
      </c>
      <c r="R4" s="8"/>
      <c r="S4" s="7">
        <v>1066.0</v>
      </c>
      <c r="T4" s="7">
        <v>1066.0</v>
      </c>
      <c r="U4" s="7">
        <v>1166.0</v>
      </c>
      <c r="V4" s="7">
        <v>1196.0</v>
      </c>
      <c r="W4" s="7">
        <v>1097.0</v>
      </c>
      <c r="X4" s="7">
        <v>1066.0</v>
      </c>
      <c r="Y4" s="1" t="s">
        <v>26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ht="15.75" customHeight="1">
      <c r="A5" s="7">
        <v>136.0</v>
      </c>
      <c r="B5" s="1" t="s">
        <v>27</v>
      </c>
      <c r="C5" s="7">
        <v>152.0</v>
      </c>
      <c r="D5" s="7">
        <v>149.0</v>
      </c>
      <c r="E5" s="7">
        <v>147.0</v>
      </c>
      <c r="F5" s="7">
        <v>144.0</v>
      </c>
      <c r="G5" s="7">
        <v>147.0</v>
      </c>
      <c r="H5" s="7">
        <v>150.0</v>
      </c>
      <c r="I5" s="7">
        <v>152.0</v>
      </c>
      <c r="J5" s="7">
        <v>147.0</v>
      </c>
      <c r="K5" s="7">
        <v>147.0</v>
      </c>
      <c r="L5" s="7">
        <v>146.0</v>
      </c>
      <c r="M5" s="7">
        <v>149.0</v>
      </c>
      <c r="N5" s="7">
        <v>149.0</v>
      </c>
      <c r="O5" s="7">
        <v>150.0</v>
      </c>
      <c r="P5" s="7">
        <v>144.0</v>
      </c>
      <c r="Q5" s="7">
        <v>146.0</v>
      </c>
      <c r="R5" s="8"/>
      <c r="S5" s="7">
        <v>146.0</v>
      </c>
      <c r="T5" s="7">
        <v>147.0</v>
      </c>
      <c r="U5" s="7">
        <v>144.0</v>
      </c>
      <c r="V5" s="7">
        <v>144.0</v>
      </c>
      <c r="W5" s="7">
        <v>149.0</v>
      </c>
      <c r="X5" s="7">
        <v>149.0</v>
      </c>
      <c r="Y5" s="1" t="s">
        <v>27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ht="15.75" customHeight="1">
      <c r="A6" s="7">
        <v>136.0</v>
      </c>
      <c r="B6" s="1" t="s">
        <v>28</v>
      </c>
      <c r="C6" s="7">
        <v>149.0</v>
      </c>
      <c r="D6" s="7">
        <v>150.0</v>
      </c>
      <c r="E6" s="7">
        <v>144.0</v>
      </c>
      <c r="F6" s="7">
        <v>149.0</v>
      </c>
      <c r="G6" s="7">
        <v>152.0</v>
      </c>
      <c r="H6" s="7">
        <v>146.0</v>
      </c>
      <c r="I6" s="7">
        <v>149.0</v>
      </c>
      <c r="J6" s="7">
        <v>149.0</v>
      </c>
      <c r="K6" s="7">
        <v>147.0</v>
      </c>
      <c r="L6" s="7">
        <v>147.0</v>
      </c>
      <c r="M6" s="7">
        <v>149.0</v>
      </c>
      <c r="N6" s="7">
        <v>150.0</v>
      </c>
      <c r="O6" s="7">
        <v>147.0</v>
      </c>
      <c r="P6" s="7">
        <v>146.0</v>
      </c>
      <c r="Q6" s="7">
        <v>146.0</v>
      </c>
      <c r="R6" s="8"/>
      <c r="S6" s="7">
        <v>149.0</v>
      </c>
      <c r="T6" s="7">
        <v>149.0</v>
      </c>
      <c r="U6" s="7">
        <v>147.0</v>
      </c>
      <c r="V6" s="7">
        <v>147.0</v>
      </c>
      <c r="W6" s="7">
        <v>147.0</v>
      </c>
      <c r="X6" s="7">
        <v>150.0</v>
      </c>
      <c r="Y6" s="1" t="s">
        <v>28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ht="15.75" customHeight="1">
      <c r="A7" s="7">
        <v>133.0</v>
      </c>
      <c r="B7" s="1" t="s">
        <v>29</v>
      </c>
      <c r="C7" s="7">
        <v>144.0</v>
      </c>
      <c r="D7" s="7">
        <v>149.0</v>
      </c>
      <c r="E7" s="7">
        <v>144.0</v>
      </c>
      <c r="F7" s="7">
        <v>141.0</v>
      </c>
      <c r="G7" s="7">
        <v>144.0</v>
      </c>
      <c r="H7" s="7">
        <v>149.0</v>
      </c>
      <c r="I7" s="7">
        <v>146.0</v>
      </c>
      <c r="J7" s="7">
        <v>144.0</v>
      </c>
      <c r="K7" s="7">
        <v>144.0</v>
      </c>
      <c r="L7" s="7">
        <v>144.0</v>
      </c>
      <c r="M7" s="7">
        <v>146.0</v>
      </c>
      <c r="N7" s="7">
        <v>146.0</v>
      </c>
      <c r="O7" s="7">
        <v>146.0</v>
      </c>
      <c r="P7" s="7">
        <v>141.0</v>
      </c>
      <c r="Q7" s="7">
        <v>143.0</v>
      </c>
      <c r="R7" s="8"/>
      <c r="S7" s="7">
        <v>143.0</v>
      </c>
      <c r="T7" s="7">
        <v>143.0</v>
      </c>
      <c r="U7" s="7">
        <v>143.0</v>
      </c>
      <c r="V7" s="7">
        <v>144.0</v>
      </c>
      <c r="W7" s="7">
        <v>143.0</v>
      </c>
      <c r="X7" s="7">
        <v>146.0</v>
      </c>
      <c r="Y7" s="1" t="s">
        <v>29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ht="15.75" customHeight="1">
      <c r="A8" s="7">
        <v>133.0</v>
      </c>
      <c r="B8" s="1" t="s">
        <v>30</v>
      </c>
      <c r="C8" s="7">
        <v>146.0</v>
      </c>
      <c r="D8" s="7">
        <v>141.0</v>
      </c>
      <c r="E8" s="7">
        <v>143.0</v>
      </c>
      <c r="F8" s="7">
        <v>146.0</v>
      </c>
      <c r="G8" s="7">
        <v>147.0</v>
      </c>
      <c r="H8" s="7">
        <v>139.0</v>
      </c>
      <c r="I8" s="7">
        <v>144.0</v>
      </c>
      <c r="J8" s="7">
        <v>141.0</v>
      </c>
      <c r="K8" s="7">
        <v>141.0</v>
      </c>
      <c r="L8" s="7">
        <v>149.0</v>
      </c>
      <c r="M8" s="7">
        <v>144.0</v>
      </c>
      <c r="N8" s="7">
        <v>147.0</v>
      </c>
      <c r="O8" s="7">
        <v>144.0</v>
      </c>
      <c r="P8" s="7">
        <v>144.0</v>
      </c>
      <c r="Q8" s="7">
        <v>143.0</v>
      </c>
      <c r="R8" s="8"/>
      <c r="S8" s="7">
        <v>147.0</v>
      </c>
      <c r="T8" s="7">
        <v>147.0</v>
      </c>
      <c r="U8" s="7">
        <v>144.0</v>
      </c>
      <c r="V8" s="7">
        <v>143.0</v>
      </c>
      <c r="W8" s="7">
        <v>147.0</v>
      </c>
      <c r="X8" s="7">
        <v>147.0</v>
      </c>
      <c r="Y8" s="1" t="s">
        <v>30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ht="15.75" customHeight="1">
      <c r="A9" s="7">
        <v>139.0</v>
      </c>
      <c r="B9" s="1" t="s">
        <v>31</v>
      </c>
      <c r="C9" s="7">
        <v>147.0</v>
      </c>
      <c r="D9" s="7">
        <v>145.0</v>
      </c>
      <c r="E9" s="7">
        <v>149.0</v>
      </c>
      <c r="F9" s="7">
        <v>155.0</v>
      </c>
      <c r="G9" s="7">
        <v>152.0</v>
      </c>
      <c r="H9" s="7">
        <v>145.0</v>
      </c>
      <c r="I9" s="7">
        <v>152.0</v>
      </c>
      <c r="J9" s="7">
        <v>149.0</v>
      </c>
      <c r="K9" s="7">
        <v>150.0</v>
      </c>
      <c r="L9" s="7">
        <v>149.0</v>
      </c>
      <c r="M9" s="7">
        <v>149.0</v>
      </c>
      <c r="N9" s="7">
        <v>150.0</v>
      </c>
      <c r="O9" s="7">
        <v>147.0</v>
      </c>
      <c r="P9" s="7">
        <v>153.0</v>
      </c>
      <c r="Q9" s="7">
        <v>149.0</v>
      </c>
      <c r="R9" s="8"/>
      <c r="S9" s="7">
        <v>152.0</v>
      </c>
      <c r="T9" s="7">
        <v>147.0</v>
      </c>
      <c r="U9" s="7">
        <v>153.0</v>
      </c>
      <c r="V9" s="7">
        <v>153.0</v>
      </c>
      <c r="W9" s="7">
        <v>150.0</v>
      </c>
      <c r="X9" s="7">
        <v>150.0</v>
      </c>
      <c r="Y9" s="1" t="s">
        <v>31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ht="15.75" customHeight="1">
      <c r="A10" s="7">
        <v>139.0</v>
      </c>
      <c r="B10" s="1" t="s">
        <v>32</v>
      </c>
      <c r="C10" s="7">
        <v>147.0</v>
      </c>
      <c r="D10" s="7">
        <v>150.0</v>
      </c>
      <c r="E10" s="7">
        <v>155.0</v>
      </c>
      <c r="F10" s="7">
        <v>149.0</v>
      </c>
      <c r="G10" s="7">
        <v>145.0</v>
      </c>
      <c r="H10" s="7">
        <v>152.0</v>
      </c>
      <c r="I10" s="7">
        <v>145.0</v>
      </c>
      <c r="J10" s="7">
        <v>149.0</v>
      </c>
      <c r="K10" s="7">
        <v>150.0</v>
      </c>
      <c r="L10" s="7">
        <v>150.0</v>
      </c>
      <c r="M10" s="7">
        <v>149.0</v>
      </c>
      <c r="N10" s="7">
        <v>145.0</v>
      </c>
      <c r="O10" s="7">
        <v>149.0</v>
      </c>
      <c r="P10" s="7">
        <v>153.0</v>
      </c>
      <c r="Q10" s="7">
        <v>149.0</v>
      </c>
      <c r="R10" s="8"/>
      <c r="S10" s="7">
        <v>149.0</v>
      </c>
      <c r="T10" s="7">
        <v>147.0</v>
      </c>
      <c r="U10" s="7">
        <v>150.0</v>
      </c>
      <c r="V10" s="7">
        <v>153.0</v>
      </c>
      <c r="W10" s="7">
        <v>150.0</v>
      </c>
      <c r="X10" s="7">
        <v>145.0</v>
      </c>
      <c r="Y10" s="1" t="s">
        <v>32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ht="15.75" customHeight="1">
      <c r="A11" s="7">
        <v>136.0</v>
      </c>
      <c r="B11" s="1" t="s">
        <v>33</v>
      </c>
      <c r="C11" s="7">
        <v>146.0</v>
      </c>
      <c r="D11" s="7">
        <v>146.0</v>
      </c>
      <c r="E11" s="7">
        <v>149.0</v>
      </c>
      <c r="F11" s="7">
        <v>147.0</v>
      </c>
      <c r="G11" s="7">
        <v>142.0</v>
      </c>
      <c r="H11" s="7">
        <v>149.0</v>
      </c>
      <c r="I11" s="7">
        <v>142.0</v>
      </c>
      <c r="J11" s="7">
        <v>152.0</v>
      </c>
      <c r="K11" s="7">
        <v>150.0</v>
      </c>
      <c r="L11" s="7">
        <v>146.0</v>
      </c>
      <c r="M11" s="7">
        <v>147.0</v>
      </c>
      <c r="N11" s="7">
        <v>144.0</v>
      </c>
      <c r="O11" s="7">
        <v>149.0</v>
      </c>
      <c r="P11" s="7">
        <v>150.0</v>
      </c>
      <c r="Q11" s="7">
        <v>146.0</v>
      </c>
      <c r="R11" s="8"/>
      <c r="S11" s="7">
        <v>146.0</v>
      </c>
      <c r="T11" s="7">
        <v>150.0</v>
      </c>
      <c r="U11" s="7">
        <v>149.0</v>
      </c>
      <c r="V11" s="7">
        <v>146.0</v>
      </c>
      <c r="W11" s="7">
        <v>144.0</v>
      </c>
      <c r="X11" s="7">
        <v>144.0</v>
      </c>
      <c r="Y11" s="1" t="s">
        <v>33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ht="15.75" customHeight="1">
      <c r="A12" s="7">
        <v>0.0</v>
      </c>
      <c r="B12" s="1" t="s">
        <v>34</v>
      </c>
      <c r="C12" s="7">
        <v>0.0</v>
      </c>
      <c r="D12" s="7">
        <v>0.0</v>
      </c>
      <c r="E12" s="7">
        <v>0.0</v>
      </c>
      <c r="F12" s="7">
        <v>0.0</v>
      </c>
      <c r="G12" s="7">
        <v>0.0</v>
      </c>
      <c r="H12" s="7">
        <v>0.0</v>
      </c>
      <c r="I12" s="7">
        <v>0.0</v>
      </c>
      <c r="J12" s="7">
        <v>0.0</v>
      </c>
      <c r="K12" s="7">
        <v>0.0</v>
      </c>
      <c r="L12" s="7">
        <v>0.0</v>
      </c>
      <c r="M12" s="7">
        <v>0.0</v>
      </c>
      <c r="N12" s="7">
        <v>25.0</v>
      </c>
      <c r="O12" s="7">
        <v>0.0</v>
      </c>
      <c r="P12" s="7">
        <v>0.0</v>
      </c>
      <c r="Q12" s="7">
        <v>0.0</v>
      </c>
      <c r="R12" s="8"/>
      <c r="S12" s="7">
        <v>0.0</v>
      </c>
      <c r="T12" s="7">
        <v>15.0</v>
      </c>
      <c r="U12" s="7">
        <v>0.0</v>
      </c>
      <c r="V12" s="7">
        <v>0.0</v>
      </c>
      <c r="W12" s="7">
        <v>0.0</v>
      </c>
      <c r="X12" s="7">
        <v>25.0</v>
      </c>
      <c r="Y12" s="1" t="s">
        <v>34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ht="15.75" customHeight="1">
      <c r="A13" s="7">
        <v>0.0</v>
      </c>
      <c r="B13" s="1" t="s">
        <v>35</v>
      </c>
      <c r="C13" s="7">
        <v>12.0</v>
      </c>
      <c r="D13" s="7">
        <v>0.0</v>
      </c>
      <c r="E13" s="7">
        <v>0.0</v>
      </c>
      <c r="F13" s="7">
        <v>0.0</v>
      </c>
      <c r="G13" s="7">
        <v>0.0</v>
      </c>
      <c r="H13" s="7">
        <v>0.0</v>
      </c>
      <c r="I13" s="7">
        <v>0.0</v>
      </c>
      <c r="J13" s="7">
        <v>0.0</v>
      </c>
      <c r="K13" s="7">
        <v>0.0</v>
      </c>
      <c r="L13" s="7">
        <v>0.0</v>
      </c>
      <c r="M13" s="7">
        <v>0.0</v>
      </c>
      <c r="N13" s="7">
        <v>0.0</v>
      </c>
      <c r="O13" s="7">
        <v>0.0</v>
      </c>
      <c r="P13" s="7">
        <v>0.0</v>
      </c>
      <c r="Q13" s="7">
        <v>0.0</v>
      </c>
      <c r="R13" s="8"/>
      <c r="S13" s="7">
        <v>0.0</v>
      </c>
      <c r="T13" s="7">
        <v>0.0</v>
      </c>
      <c r="U13" s="7">
        <v>0.0</v>
      </c>
      <c r="V13" s="7">
        <v>0.0</v>
      </c>
      <c r="W13" s="7">
        <v>0.0</v>
      </c>
      <c r="X13" s="7">
        <v>0.0</v>
      </c>
      <c r="Y13" s="1" t="s">
        <v>35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ht="15.75" customHeight="1">
      <c r="A14" s="7">
        <v>0.0</v>
      </c>
      <c r="B14" s="1" t="s">
        <v>36</v>
      </c>
      <c r="C14" s="7">
        <v>0.0</v>
      </c>
      <c r="D14" s="7">
        <v>0.0</v>
      </c>
      <c r="E14" s="7">
        <v>0.0</v>
      </c>
      <c r="F14" s="7">
        <v>0.0</v>
      </c>
      <c r="G14" s="7">
        <v>5.0</v>
      </c>
      <c r="H14" s="7">
        <v>0.0</v>
      </c>
      <c r="I14" s="7">
        <v>0.0</v>
      </c>
      <c r="J14" s="7">
        <v>0.0</v>
      </c>
      <c r="K14" s="7">
        <v>0.0</v>
      </c>
      <c r="L14" s="7">
        <v>0.0</v>
      </c>
      <c r="M14" s="7">
        <v>0.0</v>
      </c>
      <c r="N14" s="7">
        <v>0.0</v>
      </c>
      <c r="O14" s="7">
        <v>0.0</v>
      </c>
      <c r="P14" s="7">
        <v>0.0</v>
      </c>
      <c r="Q14" s="7">
        <v>0.0</v>
      </c>
      <c r="R14" s="8"/>
      <c r="S14" s="7">
        <v>0.0</v>
      </c>
      <c r="T14" s="7">
        <v>0.0</v>
      </c>
      <c r="U14" s="7">
        <v>0.0</v>
      </c>
      <c r="V14" s="7">
        <v>0.0</v>
      </c>
      <c r="W14" s="7">
        <v>0.0</v>
      </c>
      <c r="X14" s="7">
        <v>0.0</v>
      </c>
      <c r="Y14" s="1" t="s">
        <v>36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ht="15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ht="15.75" customHeight="1">
      <c r="A16" s="1"/>
      <c r="B16" s="1" t="s">
        <v>37</v>
      </c>
      <c r="C16" s="1" t="s">
        <v>28</v>
      </c>
      <c r="D16" s="1" t="s">
        <v>38</v>
      </c>
      <c r="E16" s="1" t="s">
        <v>39</v>
      </c>
      <c r="F16" s="1" t="s">
        <v>35</v>
      </c>
      <c r="G16" s="1" t="s">
        <v>36</v>
      </c>
      <c r="H16" s="1" t="s">
        <v>40</v>
      </c>
      <c r="I16" s="1" t="s">
        <v>41</v>
      </c>
      <c r="J16" s="9" t="s">
        <v>42</v>
      </c>
      <c r="K16" s="1" t="s">
        <v>43</v>
      </c>
      <c r="L16" s="10" t="s">
        <v>44</v>
      </c>
      <c r="M16" s="1" t="s">
        <v>45</v>
      </c>
      <c r="N16" s="1" t="s">
        <v>46</v>
      </c>
      <c r="O16" s="1" t="s">
        <v>47</v>
      </c>
      <c r="P16" s="1" t="s">
        <v>48</v>
      </c>
      <c r="Q16" s="1" t="s">
        <v>49</v>
      </c>
      <c r="R16" s="1" t="s">
        <v>50</v>
      </c>
      <c r="S16" s="1" t="s">
        <v>51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ht="15.75" customHeight="1">
      <c r="A17" s="1" t="s">
        <v>52</v>
      </c>
      <c r="B17" s="11" t="s">
        <v>53</v>
      </c>
      <c r="C17" s="7"/>
      <c r="D17" s="11">
        <v>50.0</v>
      </c>
      <c r="E17" s="11">
        <v>50.0</v>
      </c>
      <c r="F17" s="7"/>
      <c r="G17" s="7"/>
      <c r="H17" s="7"/>
      <c r="I17" s="7"/>
      <c r="J17" s="9">
        <f t="shared" ref="J17:J21" si="1">I17/1024*1000</f>
        <v>0</v>
      </c>
      <c r="K17" s="7"/>
      <c r="L17" s="7"/>
      <c r="M17" s="11">
        <v>500.0</v>
      </c>
      <c r="N17" s="7"/>
      <c r="O17" s="7"/>
      <c r="P17" s="11">
        <v>260.0</v>
      </c>
      <c r="Q17" s="11">
        <v>269.0</v>
      </c>
      <c r="R17" s="11">
        <v>255.0</v>
      </c>
      <c r="S17" s="1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ht="15.75" customHeight="1">
      <c r="A18" s="1" t="s">
        <v>54</v>
      </c>
      <c r="B18" s="11"/>
      <c r="C18" s="7"/>
      <c r="D18" s="7"/>
      <c r="E18" s="7"/>
      <c r="F18" s="7"/>
      <c r="G18" s="7"/>
      <c r="H18" s="7"/>
      <c r="I18" s="7"/>
      <c r="J18" s="9">
        <f t="shared" si="1"/>
        <v>0</v>
      </c>
      <c r="K18" s="7"/>
      <c r="L18" s="7"/>
      <c r="M18" s="7"/>
      <c r="N18" s="7"/>
      <c r="O18" s="7"/>
      <c r="P18" s="7"/>
      <c r="Q18" s="7"/>
      <c r="R18" s="7"/>
      <c r="S18" s="1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ht="15.75" customHeight="1">
      <c r="A19" s="1" t="s">
        <v>55</v>
      </c>
      <c r="B19" s="11" t="s">
        <v>56</v>
      </c>
      <c r="C19" s="11">
        <v>15.0</v>
      </c>
      <c r="D19" s="11">
        <v>45.0</v>
      </c>
      <c r="E19" s="11">
        <v>40.0</v>
      </c>
      <c r="F19" s="7"/>
      <c r="G19" s="11">
        <v>6.0</v>
      </c>
      <c r="H19" s="7"/>
      <c r="I19" s="7"/>
      <c r="J19" s="9">
        <f t="shared" si="1"/>
        <v>0</v>
      </c>
      <c r="K19" s="7"/>
      <c r="L19" s="7"/>
      <c r="M19" s="7"/>
      <c r="N19" s="11"/>
      <c r="O19" s="7"/>
      <c r="P19" s="11">
        <v>200.0</v>
      </c>
      <c r="Q19" s="11">
        <v>255.0</v>
      </c>
      <c r="R19" s="11">
        <v>242.0</v>
      </c>
      <c r="S19" s="11">
        <v>1.0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ht="15.75" customHeight="1">
      <c r="A20" s="1" t="s">
        <v>57</v>
      </c>
      <c r="B20" s="7"/>
      <c r="C20" s="7"/>
      <c r="D20" s="7"/>
      <c r="E20" s="7"/>
      <c r="F20" s="7"/>
      <c r="G20" s="7"/>
      <c r="H20" s="7"/>
      <c r="I20" s="7"/>
      <c r="J20" s="9">
        <f t="shared" si="1"/>
        <v>0</v>
      </c>
      <c r="K20" s="7"/>
      <c r="L20" s="7"/>
      <c r="M20" s="7"/>
      <c r="N20" s="7"/>
      <c r="O20" s="7"/>
      <c r="P20" s="7"/>
      <c r="Q20" s="7"/>
      <c r="R20" s="7"/>
      <c r="S20" s="1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ht="15.75" customHeight="1">
      <c r="A21" s="1" t="s">
        <v>58</v>
      </c>
      <c r="B21" s="7" t="s">
        <v>59</v>
      </c>
      <c r="C21" s="7"/>
      <c r="D21" s="7"/>
      <c r="E21" s="7">
        <v>-10.0</v>
      </c>
      <c r="F21" s="7"/>
      <c r="G21" s="7"/>
      <c r="H21" s="7"/>
      <c r="I21" s="7"/>
      <c r="J21" s="9">
        <f t="shared" si="1"/>
        <v>0</v>
      </c>
      <c r="K21" s="7"/>
      <c r="L21" s="7"/>
      <c r="M21" s="7"/>
      <c r="N21" s="7"/>
      <c r="O21" s="7">
        <v>1.25</v>
      </c>
      <c r="P21" s="7"/>
      <c r="Q21" s="7"/>
      <c r="R21" s="7"/>
      <c r="S21" s="1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ht="15.75" customHeight="1">
      <c r="A23" s="1"/>
      <c r="B23" s="1" t="s">
        <v>37</v>
      </c>
      <c r="C23" s="1" t="s">
        <v>28</v>
      </c>
      <c r="D23" s="1" t="s">
        <v>38</v>
      </c>
      <c r="E23" s="1" t="s">
        <v>39</v>
      </c>
      <c r="F23" s="1" t="s">
        <v>35</v>
      </c>
      <c r="G23" s="1" t="s">
        <v>36</v>
      </c>
      <c r="H23" s="1" t="s">
        <v>40</v>
      </c>
      <c r="I23" s="1" t="s">
        <v>41</v>
      </c>
      <c r="J23" s="9" t="s">
        <v>42</v>
      </c>
      <c r="K23" s="1" t="s">
        <v>43</v>
      </c>
      <c r="L23" s="10" t="s">
        <v>44</v>
      </c>
      <c r="M23" s="1" t="s">
        <v>45</v>
      </c>
      <c r="N23" s="1" t="s">
        <v>46</v>
      </c>
      <c r="O23" s="1" t="s">
        <v>60</v>
      </c>
      <c r="P23" s="1" t="s">
        <v>61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ht="15.75" customHeight="1">
      <c r="A24" s="1" t="s">
        <v>62</v>
      </c>
      <c r="B24" s="7" t="s">
        <v>63</v>
      </c>
      <c r="C24" s="7">
        <v>14.0</v>
      </c>
      <c r="D24" s="7"/>
      <c r="E24" s="7"/>
      <c r="F24" s="7"/>
      <c r="G24" s="7"/>
      <c r="H24" s="7"/>
      <c r="I24" s="7">
        <v>6.0</v>
      </c>
      <c r="J24" s="9">
        <f t="shared" ref="J24:J37" si="2">I24/1024*1000</f>
        <v>5.859375</v>
      </c>
      <c r="K24" s="7">
        <v>8.0</v>
      </c>
      <c r="L24" s="7">
        <v>13.0</v>
      </c>
      <c r="M24" s="7"/>
      <c r="N24" s="7"/>
      <c r="O24" s="7"/>
      <c r="P24" s="7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ht="15.75" customHeight="1">
      <c r="A25" s="1" t="s">
        <v>64</v>
      </c>
      <c r="B25" s="7" t="s">
        <v>65</v>
      </c>
      <c r="C25" s="7"/>
      <c r="D25" s="7"/>
      <c r="E25" s="7">
        <v>30.0</v>
      </c>
      <c r="F25" s="7"/>
      <c r="G25" s="7"/>
      <c r="H25" s="7"/>
      <c r="I25" s="7"/>
      <c r="J25" s="9">
        <f t="shared" si="2"/>
        <v>0</v>
      </c>
      <c r="K25" s="7"/>
      <c r="L25" s="7"/>
      <c r="M25" s="7"/>
      <c r="N25" s="7"/>
      <c r="O25" s="7"/>
      <c r="P25" s="7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ht="15.75" customHeight="1">
      <c r="A26" s="1" t="s">
        <v>66</v>
      </c>
      <c r="B26" s="7" t="s">
        <v>67</v>
      </c>
      <c r="C26" s="7">
        <v>9.0</v>
      </c>
      <c r="D26" s="7"/>
      <c r="E26" s="7">
        <v>17.0</v>
      </c>
      <c r="F26" s="7">
        <v>6.0</v>
      </c>
      <c r="G26" s="7"/>
      <c r="H26" s="7"/>
      <c r="I26" s="7"/>
      <c r="J26" s="9">
        <f t="shared" si="2"/>
        <v>0</v>
      </c>
      <c r="K26" s="7"/>
      <c r="L26" s="7"/>
      <c r="M26" s="7"/>
      <c r="N26" s="7"/>
      <c r="O26" s="7"/>
      <c r="P26" s="7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ht="15.75" customHeight="1">
      <c r="A27" s="1" t="s">
        <v>68</v>
      </c>
      <c r="B27" s="7" t="s">
        <v>69</v>
      </c>
      <c r="C27" s="7"/>
      <c r="D27" s="7"/>
      <c r="E27" s="7">
        <v>1.0</v>
      </c>
      <c r="F27" s="7"/>
      <c r="G27" s="7"/>
      <c r="H27" s="7"/>
      <c r="I27" s="7"/>
      <c r="J27" s="9">
        <f t="shared" si="2"/>
        <v>0</v>
      </c>
      <c r="K27" s="7">
        <v>2.0</v>
      </c>
      <c r="L27" s="7"/>
      <c r="M27" s="7"/>
      <c r="N27" s="7"/>
      <c r="O27" s="7"/>
      <c r="P27" s="7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ht="15.75" customHeight="1">
      <c r="A28" s="1" t="s">
        <v>70</v>
      </c>
      <c r="B28" s="7" t="s">
        <v>71</v>
      </c>
      <c r="C28" s="7">
        <v>48.0</v>
      </c>
      <c r="D28" s="7">
        <v>46.0</v>
      </c>
      <c r="E28" s="7">
        <v>46.0</v>
      </c>
      <c r="F28" s="7">
        <v>7.0</v>
      </c>
      <c r="G28" s="7"/>
      <c r="H28" s="7"/>
      <c r="I28" s="7">
        <v>4.0</v>
      </c>
      <c r="J28" s="9">
        <f t="shared" si="2"/>
        <v>3.90625</v>
      </c>
      <c r="K28" s="7"/>
      <c r="L28" s="7"/>
      <c r="M28" s="7"/>
      <c r="N28" s="7"/>
      <c r="O28" s="7"/>
      <c r="P28" s="7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ht="15.75" customHeight="1">
      <c r="A29" s="1" t="s">
        <v>72</v>
      </c>
      <c r="B29" s="7" t="s">
        <v>73</v>
      </c>
      <c r="C29" s="7">
        <v>53.0</v>
      </c>
      <c r="D29" s="7">
        <v>43.0</v>
      </c>
      <c r="E29" s="7">
        <v>43.0</v>
      </c>
      <c r="F29" s="7"/>
      <c r="G29" s="7"/>
      <c r="H29" s="7"/>
      <c r="I29" s="7">
        <v>4.0</v>
      </c>
      <c r="J29" s="9">
        <f t="shared" si="2"/>
        <v>3.90625</v>
      </c>
      <c r="K29" s="7">
        <v>17.0</v>
      </c>
      <c r="L29" s="7"/>
      <c r="M29" s="7"/>
      <c r="N29" s="7"/>
      <c r="O29" s="7"/>
      <c r="P29" s="7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ht="15.75" customHeight="1">
      <c r="A30" s="1" t="s">
        <v>74</v>
      </c>
      <c r="B30" s="7" t="s">
        <v>75</v>
      </c>
      <c r="C30" s="7"/>
      <c r="D30" s="7"/>
      <c r="E30" s="7"/>
      <c r="F30" s="7"/>
      <c r="G30" s="7"/>
      <c r="H30" s="7"/>
      <c r="I30" s="7"/>
      <c r="J30" s="9">
        <f t="shared" si="2"/>
        <v>0</v>
      </c>
      <c r="K30" s="7">
        <v>5.0</v>
      </c>
      <c r="L30" s="7"/>
      <c r="M30" s="7"/>
      <c r="N30" s="7"/>
      <c r="O30" s="7"/>
      <c r="P30" s="7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ht="15.75" customHeight="1">
      <c r="A31" s="1" t="s">
        <v>76</v>
      </c>
      <c r="B31" s="7" t="s">
        <v>77</v>
      </c>
      <c r="C31" s="7"/>
      <c r="D31" s="7"/>
      <c r="E31" s="7">
        <v>11.0</v>
      </c>
      <c r="F31" s="7"/>
      <c r="G31" s="7"/>
      <c r="H31" s="7"/>
      <c r="I31" s="7"/>
      <c r="J31" s="9">
        <f t="shared" si="2"/>
        <v>0</v>
      </c>
      <c r="K31" s="7"/>
      <c r="L31" s="7">
        <v>8.0</v>
      </c>
      <c r="M31" s="7"/>
      <c r="N31" s="7"/>
      <c r="O31" s="7"/>
      <c r="P31" s="7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ht="15.75" customHeight="1">
      <c r="A32" s="1" t="s">
        <v>78</v>
      </c>
      <c r="B32" s="7" t="s">
        <v>79</v>
      </c>
      <c r="C32" s="7">
        <v>30.0</v>
      </c>
      <c r="D32" s="7">
        <v>20.0</v>
      </c>
      <c r="E32" s="7">
        <v>20.0</v>
      </c>
      <c r="F32" s="7"/>
      <c r="G32" s="7"/>
      <c r="H32" s="7"/>
      <c r="I32" s="7"/>
      <c r="J32" s="9">
        <f t="shared" si="2"/>
        <v>0</v>
      </c>
      <c r="K32" s="7"/>
      <c r="L32" s="7">
        <v>10.0</v>
      </c>
      <c r="M32" s="7"/>
      <c r="N32" s="7"/>
      <c r="O32" s="7"/>
      <c r="P32" s="7">
        <v>7.0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ht="15.75" customHeight="1">
      <c r="A33" s="1" t="s">
        <v>80</v>
      </c>
      <c r="B33" s="7" t="s">
        <v>81</v>
      </c>
      <c r="C33" s="7"/>
      <c r="D33" s="7"/>
      <c r="E33" s="7"/>
      <c r="F33" s="7"/>
      <c r="G33" s="7"/>
      <c r="H33" s="7"/>
      <c r="I33" s="7"/>
      <c r="J33" s="9">
        <f t="shared" si="2"/>
        <v>0</v>
      </c>
      <c r="K33" s="7"/>
      <c r="L33" s="7"/>
      <c r="M33" s="7"/>
      <c r="N33" s="7"/>
      <c r="O33" s="11">
        <v>1.25</v>
      </c>
      <c r="P33" s="7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ht="15.75" customHeight="1">
      <c r="A34" s="1" t="s">
        <v>82</v>
      </c>
      <c r="B34" s="7" t="s">
        <v>83</v>
      </c>
      <c r="C34" s="7">
        <v>22.0</v>
      </c>
      <c r="D34" s="7">
        <v>39.0</v>
      </c>
      <c r="E34" s="7">
        <v>39.0</v>
      </c>
      <c r="F34" s="7"/>
      <c r="G34" s="7"/>
      <c r="H34" s="7"/>
      <c r="I34" s="7">
        <v>5.0</v>
      </c>
      <c r="J34" s="9">
        <f t="shared" si="2"/>
        <v>4.8828125</v>
      </c>
      <c r="K34" s="7">
        <v>5.0</v>
      </c>
      <c r="L34" s="7"/>
      <c r="M34" s="7"/>
      <c r="N34" s="7"/>
      <c r="O34" s="7"/>
      <c r="P34" s="7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ht="15.75" customHeight="1">
      <c r="A35" s="1" t="s">
        <v>84</v>
      </c>
      <c r="B35" s="7" t="s">
        <v>85</v>
      </c>
      <c r="C35" s="7">
        <v>32.0</v>
      </c>
      <c r="D35" s="7">
        <v>7.0</v>
      </c>
      <c r="E35" s="7">
        <v>20.0</v>
      </c>
      <c r="F35" s="7"/>
      <c r="G35" s="7"/>
      <c r="H35" s="7"/>
      <c r="I35" s="7">
        <v>7.0</v>
      </c>
      <c r="J35" s="9">
        <f t="shared" si="2"/>
        <v>6.8359375</v>
      </c>
      <c r="K35" s="7"/>
      <c r="L35" s="7"/>
      <c r="M35" s="7"/>
      <c r="N35" s="7"/>
      <c r="O35" s="7"/>
      <c r="P35" s="7">
        <v>4.0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ht="15.75" customHeight="1">
      <c r="A36" s="1" t="s">
        <v>86</v>
      </c>
      <c r="B36" s="7"/>
      <c r="C36" s="7"/>
      <c r="D36" s="7"/>
      <c r="E36" s="7"/>
      <c r="F36" s="7"/>
      <c r="G36" s="7"/>
      <c r="H36" s="7"/>
      <c r="I36" s="7"/>
      <c r="J36" s="9">
        <f t="shared" si="2"/>
        <v>0</v>
      </c>
      <c r="K36" s="7"/>
      <c r="L36" s="7"/>
      <c r="M36" s="7"/>
      <c r="N36" s="7"/>
      <c r="O36" s="7"/>
      <c r="P36" s="7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ht="15.75" customHeight="1">
      <c r="A37" s="1" t="s">
        <v>87</v>
      </c>
      <c r="B37" s="7"/>
      <c r="C37" s="7"/>
      <c r="D37" s="7"/>
      <c r="E37" s="7"/>
      <c r="F37" s="7"/>
      <c r="G37" s="7">
        <v>30.0</v>
      </c>
      <c r="H37" s="7"/>
      <c r="I37" s="7"/>
      <c r="J37" s="9">
        <f t="shared" si="2"/>
        <v>0</v>
      </c>
      <c r="K37" s="7"/>
      <c r="L37" s="7"/>
      <c r="M37" s="7"/>
      <c r="N37" s="7"/>
      <c r="O37" s="7"/>
      <c r="P37" s="7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ht="15.75" customHeight="1">
      <c r="A38" s="1"/>
      <c r="B38" s="1"/>
      <c r="C38" s="1">
        <f>SUM(C24:C35)+sum(C17:C21)</f>
        <v>223</v>
      </c>
      <c r="D38" s="1">
        <f>SUM(D24:D35)</f>
        <v>155</v>
      </c>
      <c r="E38" s="1">
        <f t="shared" ref="E38:F38" si="3">SUM(E24:E35)+sum(E17:E21)</f>
        <v>307</v>
      </c>
      <c r="F38" s="1">
        <f t="shared" si="3"/>
        <v>13</v>
      </c>
      <c r="G38" s="1">
        <f>SUM(G24:G37)+sum(G17:G21)</f>
        <v>36</v>
      </c>
      <c r="H38" s="1">
        <f>SUM(H24:H35)+sum(H17:H21)</f>
        <v>0</v>
      </c>
      <c r="I38" s="1"/>
      <c r="J38" s="1">
        <f>min(SUM(J24:J35)+sum(J17:J21), 25)</f>
        <v>25</v>
      </c>
      <c r="K38" s="1">
        <f t="shared" ref="K38:L38" si="4">SUM(K24:K35)+sum(K17:K21)</f>
        <v>37</v>
      </c>
      <c r="L38" s="1">
        <f t="shared" si="4"/>
        <v>31</v>
      </c>
      <c r="M38" s="1">
        <f>SUM(M24:M35)</f>
        <v>0</v>
      </c>
      <c r="N38" s="1">
        <f>SUM(N17:N35)</f>
        <v>0</v>
      </c>
      <c r="O38" s="1">
        <f t="shared" ref="O38:P38" si="5">sum(O24:O36)</f>
        <v>1.25</v>
      </c>
      <c r="P38" s="1">
        <f t="shared" si="5"/>
        <v>11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ht="15.75" customHeight="1">
      <c r="A40" s="1" t="s">
        <v>88</v>
      </c>
      <c r="B40" s="1"/>
      <c r="C40" s="1" t="s">
        <v>89</v>
      </c>
      <c r="D40" s="5"/>
      <c r="E40" s="1" t="s">
        <v>90</v>
      </c>
      <c r="F40" s="5"/>
      <c r="G40" s="12"/>
      <c r="H40" s="1" t="s">
        <v>91</v>
      </c>
      <c r="I40" s="1" t="s">
        <v>92</v>
      </c>
      <c r="J40" s="1" t="s">
        <v>93</v>
      </c>
      <c r="K40" s="1" t="s">
        <v>92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ht="15.75" customHeight="1">
      <c r="A41" s="11"/>
      <c r="B41" s="1" t="s">
        <v>49</v>
      </c>
      <c r="C41" s="1">
        <f>I42+Q17</f>
        <v>729</v>
      </c>
      <c r="D41" s="5"/>
      <c r="E41" s="1">
        <f>I41+Q19</f>
        <v>715</v>
      </c>
      <c r="F41" s="5"/>
      <c r="G41" s="5"/>
      <c r="H41" s="1" t="s">
        <v>94</v>
      </c>
      <c r="I41" s="7">
        <v>460.0</v>
      </c>
      <c r="J41" s="1" t="s">
        <v>95</v>
      </c>
      <c r="K41" s="7">
        <v>362.0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ht="15.75" customHeight="1">
      <c r="A42" s="5"/>
      <c r="B42" s="1" t="s">
        <v>96</v>
      </c>
      <c r="C42" s="1">
        <f>int(((X6+C38)*0.75)+(200+(200*0.9)+(200*0.8)+((C41-600)*0.9))+D17+D38)</f>
        <v>1140</v>
      </c>
      <c r="D42" s="5"/>
      <c r="E42" s="1">
        <f>int(((X6+C38)*0.75)+(200+(200*0.9)+(200*0.8)+((E41-600)*0.9))+D18+D38)</f>
        <v>1078</v>
      </c>
      <c r="F42" s="5"/>
      <c r="G42" s="5"/>
      <c r="H42" s="1" t="s">
        <v>97</v>
      </c>
      <c r="I42" s="7">
        <v>460.0</v>
      </c>
      <c r="J42" s="1" t="s">
        <v>98</v>
      </c>
      <c r="K42" s="7">
        <v>425.0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ht="15.75" customHeight="1">
      <c r="A43" s="5"/>
      <c r="B43" s="1" t="s">
        <v>99</v>
      </c>
      <c r="C43" s="7">
        <v>70.0</v>
      </c>
      <c r="D43" s="5"/>
      <c r="E43" s="7">
        <v>70.0</v>
      </c>
      <c r="F43" s="5"/>
      <c r="G43" s="5"/>
      <c r="H43" s="1" t="s">
        <v>100</v>
      </c>
      <c r="I43" s="7">
        <v>396.0</v>
      </c>
      <c r="J43" s="1" t="s">
        <v>101</v>
      </c>
      <c r="K43" s="7">
        <v>502.0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ht="15.75" customHeight="1">
      <c r="A44" s="5"/>
      <c r="B44" s="1" t="s">
        <v>102</v>
      </c>
      <c r="C44" s="7">
        <f>3+5+6+8</f>
        <v>22</v>
      </c>
      <c r="D44" s="5"/>
      <c r="E44" s="7">
        <v>22.0</v>
      </c>
      <c r="F44" s="5"/>
      <c r="G44" s="5"/>
      <c r="H44" s="1" t="s">
        <v>103</v>
      </c>
      <c r="I44" s="7">
        <v>396.0</v>
      </c>
      <c r="J44" s="1" t="s">
        <v>104</v>
      </c>
      <c r="K44" s="7">
        <v>522.0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ht="15.75" customHeight="1">
      <c r="A45" s="5"/>
      <c r="B45" s="1" t="s">
        <v>105</v>
      </c>
      <c r="C45" s="7">
        <v>55.0</v>
      </c>
      <c r="D45" s="5"/>
      <c r="E45" s="7">
        <v>55.0</v>
      </c>
      <c r="F45" s="5"/>
      <c r="G45" s="5"/>
      <c r="H45" s="1" t="s">
        <v>106</v>
      </c>
      <c r="I45" s="7">
        <v>327.0</v>
      </c>
      <c r="J45" s="1" t="s">
        <v>107</v>
      </c>
      <c r="K45" s="7">
        <v>440.0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ht="15.75" customHeight="1">
      <c r="A46" s="5"/>
      <c r="B46" s="13" t="s">
        <v>108</v>
      </c>
      <c r="C46" s="7">
        <v>130.0</v>
      </c>
      <c r="D46" s="5"/>
      <c r="E46" s="11">
        <v>130.0</v>
      </c>
      <c r="F46" s="5"/>
      <c r="G46" s="5"/>
      <c r="H46" s="1" t="s">
        <v>109</v>
      </c>
      <c r="I46" s="7">
        <v>396.0</v>
      </c>
      <c r="J46" s="14" t="s">
        <v>110</v>
      </c>
      <c r="K46" s="15">
        <v>362.0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ht="15.75" customHeight="1">
      <c r="A47" s="10" t="s">
        <v>111</v>
      </c>
      <c r="B47" s="16" t="s">
        <v>112</v>
      </c>
      <c r="C47" s="11">
        <v>0.0</v>
      </c>
      <c r="D47" s="1" t="s">
        <v>113</v>
      </c>
      <c r="E47" s="11">
        <v>0.0</v>
      </c>
      <c r="F47" s="1" t="s">
        <v>113</v>
      </c>
      <c r="G47" s="5"/>
      <c r="H47" s="1" t="s">
        <v>114</v>
      </c>
      <c r="I47" s="7">
        <v>327.0</v>
      </c>
      <c r="J47" s="17"/>
      <c r="K47" s="17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ht="15.75" customHeight="1">
      <c r="A48" s="5"/>
      <c r="B48" s="1" t="s">
        <v>115</v>
      </c>
      <c r="C48" s="1">
        <f>sum(C42:C47)</f>
        <v>1417</v>
      </c>
      <c r="D48" s="1">
        <f>C48-A41</f>
        <v>1417</v>
      </c>
      <c r="E48" s="1">
        <f>Sum(E42:E47)</f>
        <v>1355</v>
      </c>
      <c r="F48" s="1">
        <f>E48-A41</f>
        <v>1355</v>
      </c>
      <c r="G48" s="5"/>
      <c r="H48" s="1" t="s">
        <v>116</v>
      </c>
      <c r="I48" s="7">
        <v>362.0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ht="15.75" customHeight="1">
      <c r="A49" s="5"/>
      <c r="B49" s="5"/>
      <c r="C49" s="5"/>
      <c r="D49" s="5"/>
      <c r="E49" s="5"/>
      <c r="F49" s="5"/>
      <c r="G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ht="15.75" customHeight="1">
      <c r="A50" s="1" t="s">
        <v>117</v>
      </c>
      <c r="B50" s="1"/>
      <c r="C50" s="1" t="s">
        <v>118</v>
      </c>
      <c r="D50" s="5"/>
      <c r="E50" s="1" t="s">
        <v>119</v>
      </c>
      <c r="F50" s="5"/>
      <c r="G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ht="15.75" customHeight="1">
      <c r="A51" s="7"/>
      <c r="B51" s="1" t="s">
        <v>120</v>
      </c>
      <c r="C51" s="1">
        <f>K43+L38</f>
        <v>533</v>
      </c>
      <c r="D51" s="5"/>
      <c r="E51" s="1">
        <f>K43+L38</f>
        <v>533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ht="15.75" customHeight="1">
      <c r="A52" s="5"/>
      <c r="B52" s="1" t="s">
        <v>39</v>
      </c>
      <c r="C52" s="1">
        <f>C51+R17+E38</f>
        <v>1095</v>
      </c>
      <c r="D52" s="5"/>
      <c r="E52" s="1">
        <f>E51+R18+E38</f>
        <v>840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ht="15.75" customHeight="1">
      <c r="A53" s="5"/>
      <c r="B53" s="1" t="s">
        <v>121</v>
      </c>
      <c r="C53" s="7">
        <v>20.0</v>
      </c>
      <c r="D53" s="5"/>
      <c r="E53" s="7">
        <v>20.0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ht="15.75" customHeight="1">
      <c r="A54" s="5"/>
      <c r="B54" s="1" t="s">
        <v>102</v>
      </c>
      <c r="C54" s="7">
        <f>10+15+20+25</f>
        <v>70</v>
      </c>
      <c r="D54" s="5"/>
      <c r="E54" s="7">
        <f>10+15+20+25</f>
        <v>70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ht="15.75" customHeight="1">
      <c r="A55" s="5"/>
      <c r="B55" s="1" t="s">
        <v>122</v>
      </c>
      <c r="C55" s="7">
        <v>130.0</v>
      </c>
      <c r="D55" s="5"/>
      <c r="E55" s="11">
        <v>130.0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ht="15.75" customHeight="1">
      <c r="A56" s="10" t="s">
        <v>111</v>
      </c>
      <c r="B56" s="16" t="s">
        <v>112</v>
      </c>
      <c r="C56" s="11">
        <v>90.0</v>
      </c>
      <c r="D56" s="1" t="s">
        <v>113</v>
      </c>
      <c r="E56" s="11">
        <v>90.0</v>
      </c>
      <c r="F56" s="1" t="s">
        <v>113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ht="15.75" customHeight="1">
      <c r="A57" s="5"/>
      <c r="B57" s="1" t="s">
        <v>123</v>
      </c>
      <c r="C57" s="1">
        <f>Sum(C52:C56)</f>
        <v>1405</v>
      </c>
      <c r="D57" s="1">
        <f>C57-A51</f>
        <v>1405</v>
      </c>
      <c r="E57" s="1">
        <f>Sum(E52:E56)</f>
        <v>1150</v>
      </c>
      <c r="F57" s="1">
        <f>E57-A51</f>
        <v>1150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ht="15.75" customHeight="1">
      <c r="A59" s="1" t="s">
        <v>124</v>
      </c>
      <c r="B59" s="1" t="s">
        <v>37</v>
      </c>
      <c r="C59" s="1" t="s">
        <v>92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ht="15.75" customHeight="1">
      <c r="A60" s="1" t="s">
        <v>52</v>
      </c>
      <c r="B60" s="7" t="s">
        <v>125</v>
      </c>
      <c r="C60" s="7">
        <v>11.0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ht="15.75" customHeight="1">
      <c r="A61" s="1" t="s">
        <v>126</v>
      </c>
      <c r="B61" s="7" t="s">
        <v>127</v>
      </c>
      <c r="C61" s="7">
        <v>10.0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ht="15.75" customHeight="1">
      <c r="A62" s="1" t="s">
        <v>57</v>
      </c>
      <c r="B62" s="7"/>
      <c r="C62" s="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ht="15.75" customHeight="1">
      <c r="A63" s="1" t="s">
        <v>58</v>
      </c>
      <c r="B63" s="7" t="s">
        <v>128</v>
      </c>
      <c r="C63" s="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ht="15.75" customHeight="1">
      <c r="A64" s="1" t="s">
        <v>62</v>
      </c>
      <c r="B64" s="7" t="s">
        <v>129</v>
      </c>
      <c r="C64" s="7">
        <v>16.0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ht="15.75" customHeight="1">
      <c r="A65" s="1" t="s">
        <v>64</v>
      </c>
      <c r="B65" s="7" t="s">
        <v>130</v>
      </c>
      <c r="C65" s="7">
        <v>10.0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ht="15.75" customHeight="1">
      <c r="A66" s="1" t="s">
        <v>66</v>
      </c>
      <c r="B66" s="7" t="s">
        <v>131</v>
      </c>
      <c r="C66" s="7">
        <v>5.0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ht="15.75" customHeight="1">
      <c r="A67" s="1" t="s">
        <v>68</v>
      </c>
      <c r="B67" s="7" t="s">
        <v>132</v>
      </c>
      <c r="C67" s="7">
        <v>10.0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ht="15.75" customHeight="1">
      <c r="A68" s="1" t="s">
        <v>70</v>
      </c>
      <c r="B68" s="7" t="s">
        <v>133</v>
      </c>
      <c r="C68" s="7">
        <v>23.0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ht="15.75" customHeight="1">
      <c r="A69" s="1" t="s">
        <v>72</v>
      </c>
      <c r="B69" s="7" t="s">
        <v>134</v>
      </c>
      <c r="C69" s="7">
        <v>24.0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ht="15.75" customHeight="1">
      <c r="A70" s="1" t="s">
        <v>74</v>
      </c>
      <c r="B70" s="7" t="s">
        <v>135</v>
      </c>
      <c r="C70" s="7">
        <v>8.0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ht="15.75" customHeight="1">
      <c r="A71" s="1" t="s">
        <v>76</v>
      </c>
      <c r="B71" s="7" t="s">
        <v>135</v>
      </c>
      <c r="C71" s="7">
        <v>8.0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ht="15.75" customHeight="1">
      <c r="A72" s="1" t="s">
        <v>78</v>
      </c>
      <c r="B72" s="7" t="s">
        <v>136</v>
      </c>
      <c r="C72" s="7">
        <v>10.0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ht="15.75" customHeight="1">
      <c r="A73" s="1" t="s">
        <v>80</v>
      </c>
      <c r="B73" s="7" t="s">
        <v>137</v>
      </c>
      <c r="C73" s="7">
        <v>5.0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ht="15.75" customHeight="1">
      <c r="A74" s="1" t="s">
        <v>82</v>
      </c>
      <c r="B74" s="7" t="s">
        <v>138</v>
      </c>
      <c r="C74" s="7">
        <v>21.0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ht="15.75" customHeight="1">
      <c r="A75" s="1" t="s">
        <v>84</v>
      </c>
      <c r="B75" s="7" t="s">
        <v>139</v>
      </c>
      <c r="C75" s="7">
        <v>35.0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ht="15.75" customHeight="1">
      <c r="A76" s="1"/>
      <c r="B76" s="1"/>
      <c r="C76" s="1">
        <f>SUM(C60:C75)</f>
        <v>196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ht="15.75" customHeight="1">
      <c r="A78" s="1" t="s">
        <v>140</v>
      </c>
      <c r="B78" s="1"/>
      <c r="C78" s="1" t="s">
        <v>141</v>
      </c>
      <c r="D78" s="1" t="s">
        <v>142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ht="15.75" customHeight="1">
      <c r="A79" s="5"/>
      <c r="B79" s="1" t="s">
        <v>143</v>
      </c>
      <c r="C79" s="2">
        <f>int((C76+K43-180)/8)+25</f>
        <v>89</v>
      </c>
      <c r="D79" s="4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ht="15.75" customHeight="1">
      <c r="A80" s="5"/>
      <c r="B80" s="1" t="s">
        <v>144</v>
      </c>
      <c r="C80" s="2">
        <f>K38</f>
        <v>37</v>
      </c>
      <c r="D80" s="4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ht="15.75" customHeight="1">
      <c r="A81" s="5"/>
      <c r="B81" s="1" t="s">
        <v>145</v>
      </c>
      <c r="C81" s="18">
        <v>15.0</v>
      </c>
      <c r="D81" s="4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ht="15.75" customHeight="1">
      <c r="A82" s="5"/>
      <c r="B82" s="1" t="s">
        <v>102</v>
      </c>
      <c r="C82" s="18">
        <v>23.0</v>
      </c>
      <c r="D82" s="4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ht="15.75" customHeight="1">
      <c r="A83" s="5"/>
      <c r="B83" s="1" t="s">
        <v>146</v>
      </c>
      <c r="C83" s="2">
        <f>sum(C79:C82)*2</f>
        <v>328</v>
      </c>
      <c r="D83" s="4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ht="15.75" customHeight="1">
      <c r="A84" s="5"/>
      <c r="B84" s="1" t="s">
        <v>147</v>
      </c>
      <c r="C84" s="1">
        <f>int(sum(C79:C82)*((M17+M18+M20+M21+M38)/100))</f>
        <v>820</v>
      </c>
      <c r="D84" s="2">
        <f>int(sum(C79:C82)*((M18+M38)/100))*S18</f>
        <v>0</v>
      </c>
      <c r="E84" s="1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ht="15.75" customHeight="1">
      <c r="A85" s="5"/>
      <c r="B85" s="1" t="s">
        <v>148</v>
      </c>
      <c r="C85" s="1">
        <f>sum(C79:C84)</f>
        <v>1312</v>
      </c>
      <c r="D85" s="2">
        <f>(Sum(C79:D83)+D84)*S19</f>
        <v>492</v>
      </c>
      <c r="E85" s="1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ht="15.75" customHeight="1">
      <c r="A86" s="5"/>
      <c r="B86" s="1" t="s">
        <v>149</v>
      </c>
      <c r="C86" s="20">
        <f>int(C85*O38*(N38+100)/100)</f>
        <v>1640</v>
      </c>
      <c r="D86" s="21">
        <f>int(D85*O33 *(N38+100)/100)</f>
        <v>615</v>
      </c>
      <c r="E86" s="1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ht="15.75" customHeight="1">
      <c r="A87" s="5"/>
      <c r="B87" s="1" t="s">
        <v>150</v>
      </c>
      <c r="C87" s="20">
        <f>int(C86*O21)</f>
        <v>2050</v>
      </c>
      <c r="D87" s="21">
        <f>int(D86*O21)</f>
        <v>768</v>
      </c>
      <c r="E87" s="1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ht="15.75" customHeight="1">
      <c r="A88" s="5"/>
      <c r="B88" s="1" t="s">
        <v>151</v>
      </c>
      <c r="C88" s="1">
        <f t="shared" ref="C88:D88" si="6">C87-C86</f>
        <v>410</v>
      </c>
      <c r="D88" s="2">
        <f t="shared" si="6"/>
        <v>153</v>
      </c>
      <c r="E88" s="19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ht="15.75" customHeight="1">
      <c r="A89" s="5"/>
      <c r="B89" s="1" t="s">
        <v>152</v>
      </c>
      <c r="C89" s="1">
        <f t="shared" ref="C89:D89" si="7">C88/10</f>
        <v>41</v>
      </c>
      <c r="D89" s="2">
        <f t="shared" si="7"/>
        <v>15.3</v>
      </c>
      <c r="E89" s="1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ht="15.75" customHeight="1">
      <c r="A90" s="5"/>
      <c r="B90" s="1" t="s">
        <v>153</v>
      </c>
      <c r="C90" s="2">
        <f>(P17+P19)*((100-X12-P38)/100)</f>
        <v>294.4</v>
      </c>
      <c r="D90" s="4"/>
      <c r="E90" s="1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ht="15.75" customHeight="1">
      <c r="A91" s="5"/>
      <c r="B91" s="1" t="s">
        <v>41</v>
      </c>
      <c r="C91" s="2">
        <f>J38+(448/1024*100)</f>
        <v>68.75</v>
      </c>
      <c r="D91" s="4"/>
      <c r="E91" s="1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ht="15.75" customHeight="1">
      <c r="A92" s="5"/>
      <c r="B92" s="1" t="s">
        <v>154</v>
      </c>
      <c r="C92" s="2">
        <f>(C90:D90*((100-C91:D91)/100))/60</f>
        <v>1.533333333</v>
      </c>
      <c r="D92" s="4"/>
      <c r="E92" s="1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ht="15.75" customHeight="1">
      <c r="A93" s="5"/>
      <c r="B93" s="1" t="s">
        <v>155</v>
      </c>
      <c r="C93" s="2">
        <f>(F38+X13)+((G38+X14)*1.5)+(H38*2)</f>
        <v>67</v>
      </c>
      <c r="D93" s="4"/>
      <c r="E93" s="1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ht="15.75" customHeight="1">
      <c r="A94" s="5"/>
      <c r="B94" s="1" t="s">
        <v>156</v>
      </c>
      <c r="C94" s="2">
        <f>60/C92:D92*((100+C93:D93)/100)</f>
        <v>65.34782609</v>
      </c>
      <c r="D94" s="4"/>
      <c r="E94" s="1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ht="15.75" customHeight="1">
      <c r="A95" s="5"/>
      <c r="B95" s="1" t="s">
        <v>157</v>
      </c>
      <c r="C95" s="1">
        <f>int((C86+C89)*C94:D94)</f>
        <v>109849</v>
      </c>
      <c r="D95" s="2">
        <f>int((D86+D89)*C94)</f>
        <v>41188</v>
      </c>
      <c r="E95" s="19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ht="15.75" customHeight="1">
      <c r="A96" s="5"/>
      <c r="B96" s="1" t="s">
        <v>158</v>
      </c>
      <c r="C96" s="2">
        <f>C95+D95</f>
        <v>151037</v>
      </c>
      <c r="D96" s="4"/>
      <c r="E96" s="1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</row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C1:V1"/>
    <mergeCell ref="C79:D79"/>
    <mergeCell ref="C80:D80"/>
    <mergeCell ref="C81:D81"/>
    <mergeCell ref="C82:D82"/>
    <mergeCell ref="C83:D83"/>
    <mergeCell ref="E84:F84"/>
    <mergeCell ref="C93:D93"/>
    <mergeCell ref="C94:D94"/>
    <mergeCell ref="C96:D96"/>
    <mergeCell ref="E94:F94"/>
    <mergeCell ref="E96:F96"/>
    <mergeCell ref="C90:D90"/>
    <mergeCell ref="E90:F90"/>
    <mergeCell ref="C91:D91"/>
    <mergeCell ref="E91:F91"/>
    <mergeCell ref="C92:D92"/>
    <mergeCell ref="E92:F92"/>
    <mergeCell ref="E93:F9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88"/>
    <col customWidth="1" min="2" max="2" width="25.75"/>
    <col customWidth="1" min="3" max="23" width="9.25"/>
    <col customWidth="1" min="24" max="24" width="12.0"/>
    <col customWidth="1" min="25" max="42" width="7.75"/>
  </cols>
  <sheetData>
    <row r="1" ht="15.75" customHeight="1">
      <c r="A1" s="1" t="s">
        <v>0</v>
      </c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1" t="s">
        <v>1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ht="15.7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6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15</v>
      </c>
      <c r="Y2" s="1" t="s">
        <v>3</v>
      </c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ht="15.75" customHeight="1">
      <c r="A3" s="7">
        <v>2108.0</v>
      </c>
      <c r="B3" s="1" t="s">
        <v>25</v>
      </c>
      <c r="C3" s="7">
        <v>2103.0</v>
      </c>
      <c r="D3" s="7">
        <v>2313.0</v>
      </c>
      <c r="E3" s="7">
        <v>1942.0</v>
      </c>
      <c r="F3" s="7">
        <v>1912.0</v>
      </c>
      <c r="G3" s="7">
        <v>1971.0</v>
      </c>
      <c r="H3" s="7">
        <v>2044.0</v>
      </c>
      <c r="I3" s="7">
        <v>2014.0</v>
      </c>
      <c r="J3" s="7">
        <v>2014.0</v>
      </c>
      <c r="K3" s="7">
        <v>1971.0</v>
      </c>
      <c r="L3" s="7">
        <v>1942.0</v>
      </c>
      <c r="M3" s="7">
        <v>2043.0</v>
      </c>
      <c r="N3" s="7">
        <v>2031.0</v>
      </c>
      <c r="O3" s="7">
        <v>2043.0</v>
      </c>
      <c r="P3" s="7">
        <v>1883.0</v>
      </c>
      <c r="Q3" s="7">
        <v>1976.0</v>
      </c>
      <c r="R3" s="8"/>
      <c r="S3" s="7">
        <v>1971.0</v>
      </c>
      <c r="T3" s="7">
        <v>1971.0</v>
      </c>
      <c r="U3" s="7">
        <v>1942.0</v>
      </c>
      <c r="V3" s="7">
        <v>1971.0</v>
      </c>
      <c r="W3" s="7">
        <v>2103.0</v>
      </c>
      <c r="X3" s="7">
        <v>2031.0</v>
      </c>
      <c r="Y3" s="1" t="s">
        <v>25</v>
      </c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ht="15.75" customHeight="1">
      <c r="A4" s="7">
        <v>1319.0</v>
      </c>
      <c r="B4" s="1" t="s">
        <v>26</v>
      </c>
      <c r="C4" s="7">
        <v>1066.0</v>
      </c>
      <c r="D4" s="7">
        <v>1066.0</v>
      </c>
      <c r="E4" s="7">
        <v>1186.0</v>
      </c>
      <c r="F4" s="7">
        <v>1215.0</v>
      </c>
      <c r="G4" s="7">
        <v>1066.0</v>
      </c>
      <c r="H4" s="7">
        <v>1097.0</v>
      </c>
      <c r="I4" s="7">
        <v>1097.0</v>
      </c>
      <c r="J4" s="7">
        <v>1066.0</v>
      </c>
      <c r="K4" s="7">
        <v>1066.0</v>
      </c>
      <c r="L4" s="7">
        <v>1066.0</v>
      </c>
      <c r="M4" s="7">
        <v>1066.0</v>
      </c>
      <c r="N4" s="7">
        <v>1066.0</v>
      </c>
      <c r="O4" s="7">
        <v>1066.0</v>
      </c>
      <c r="P4" s="7">
        <v>1285.0</v>
      </c>
      <c r="Q4" s="7">
        <v>1156.0</v>
      </c>
      <c r="R4" s="8"/>
      <c r="S4" s="7">
        <v>1066.0</v>
      </c>
      <c r="T4" s="7">
        <v>1066.0</v>
      </c>
      <c r="U4" s="7">
        <v>1166.0</v>
      </c>
      <c r="V4" s="7">
        <v>1196.0</v>
      </c>
      <c r="W4" s="7">
        <v>1097.0</v>
      </c>
      <c r="X4" s="7">
        <v>1066.0</v>
      </c>
      <c r="Y4" s="1" t="s">
        <v>26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ht="15.75" customHeight="1">
      <c r="A5" s="7">
        <v>136.0</v>
      </c>
      <c r="B5" s="1" t="s">
        <v>27</v>
      </c>
      <c r="C5" s="7">
        <v>152.0</v>
      </c>
      <c r="D5" s="7">
        <v>149.0</v>
      </c>
      <c r="E5" s="7">
        <v>147.0</v>
      </c>
      <c r="F5" s="7">
        <v>144.0</v>
      </c>
      <c r="G5" s="7">
        <v>147.0</v>
      </c>
      <c r="H5" s="7">
        <v>150.0</v>
      </c>
      <c r="I5" s="7">
        <v>152.0</v>
      </c>
      <c r="J5" s="7">
        <v>147.0</v>
      </c>
      <c r="K5" s="7">
        <v>147.0</v>
      </c>
      <c r="L5" s="7">
        <v>146.0</v>
      </c>
      <c r="M5" s="7">
        <v>149.0</v>
      </c>
      <c r="N5" s="7">
        <v>149.0</v>
      </c>
      <c r="O5" s="7">
        <v>150.0</v>
      </c>
      <c r="P5" s="7">
        <v>144.0</v>
      </c>
      <c r="Q5" s="7">
        <v>146.0</v>
      </c>
      <c r="R5" s="8"/>
      <c r="S5" s="7">
        <v>146.0</v>
      </c>
      <c r="T5" s="7">
        <v>147.0</v>
      </c>
      <c r="U5" s="7">
        <v>144.0</v>
      </c>
      <c r="V5" s="7">
        <v>144.0</v>
      </c>
      <c r="W5" s="7">
        <v>149.0</v>
      </c>
      <c r="X5" s="7">
        <v>149.0</v>
      </c>
      <c r="Y5" s="1" t="s">
        <v>27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ht="15.75" customHeight="1">
      <c r="A6" s="7">
        <v>136.0</v>
      </c>
      <c r="B6" s="1" t="s">
        <v>28</v>
      </c>
      <c r="C6" s="7">
        <v>149.0</v>
      </c>
      <c r="D6" s="7">
        <v>150.0</v>
      </c>
      <c r="E6" s="7">
        <v>144.0</v>
      </c>
      <c r="F6" s="7">
        <v>149.0</v>
      </c>
      <c r="G6" s="7">
        <v>152.0</v>
      </c>
      <c r="H6" s="7">
        <v>146.0</v>
      </c>
      <c r="I6" s="7">
        <v>149.0</v>
      </c>
      <c r="J6" s="7">
        <v>149.0</v>
      </c>
      <c r="K6" s="7">
        <v>147.0</v>
      </c>
      <c r="L6" s="7">
        <v>147.0</v>
      </c>
      <c r="M6" s="7">
        <v>149.0</v>
      </c>
      <c r="N6" s="7">
        <v>150.0</v>
      </c>
      <c r="O6" s="7">
        <v>147.0</v>
      </c>
      <c r="P6" s="7">
        <v>146.0</v>
      </c>
      <c r="Q6" s="7">
        <v>146.0</v>
      </c>
      <c r="R6" s="8"/>
      <c r="S6" s="7">
        <v>149.0</v>
      </c>
      <c r="T6" s="7">
        <v>149.0</v>
      </c>
      <c r="U6" s="7">
        <v>147.0</v>
      </c>
      <c r="V6" s="7">
        <v>147.0</v>
      </c>
      <c r="W6" s="7">
        <v>147.0</v>
      </c>
      <c r="X6" s="7">
        <v>150.0</v>
      </c>
      <c r="Y6" s="1" t="s">
        <v>28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ht="15.75" customHeight="1">
      <c r="A7" s="7">
        <v>133.0</v>
      </c>
      <c r="B7" s="1" t="s">
        <v>29</v>
      </c>
      <c r="C7" s="7">
        <v>144.0</v>
      </c>
      <c r="D7" s="7">
        <v>149.0</v>
      </c>
      <c r="E7" s="7">
        <v>144.0</v>
      </c>
      <c r="F7" s="7">
        <v>141.0</v>
      </c>
      <c r="G7" s="7">
        <v>144.0</v>
      </c>
      <c r="H7" s="7">
        <v>149.0</v>
      </c>
      <c r="I7" s="7">
        <v>146.0</v>
      </c>
      <c r="J7" s="7">
        <v>144.0</v>
      </c>
      <c r="K7" s="7">
        <v>144.0</v>
      </c>
      <c r="L7" s="7">
        <v>144.0</v>
      </c>
      <c r="M7" s="7">
        <v>146.0</v>
      </c>
      <c r="N7" s="7">
        <v>146.0</v>
      </c>
      <c r="O7" s="7">
        <v>146.0</v>
      </c>
      <c r="P7" s="7">
        <v>141.0</v>
      </c>
      <c r="Q7" s="7">
        <v>143.0</v>
      </c>
      <c r="R7" s="8"/>
      <c r="S7" s="7">
        <v>143.0</v>
      </c>
      <c r="T7" s="7">
        <v>143.0</v>
      </c>
      <c r="U7" s="7">
        <v>143.0</v>
      </c>
      <c r="V7" s="7">
        <v>144.0</v>
      </c>
      <c r="W7" s="7">
        <v>143.0</v>
      </c>
      <c r="X7" s="7">
        <v>146.0</v>
      </c>
      <c r="Y7" s="1" t="s">
        <v>29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ht="15.75" customHeight="1">
      <c r="A8" s="7">
        <v>133.0</v>
      </c>
      <c r="B8" s="1" t="s">
        <v>30</v>
      </c>
      <c r="C8" s="7">
        <v>146.0</v>
      </c>
      <c r="D8" s="7">
        <v>141.0</v>
      </c>
      <c r="E8" s="7">
        <v>143.0</v>
      </c>
      <c r="F8" s="7">
        <v>146.0</v>
      </c>
      <c r="G8" s="7">
        <v>147.0</v>
      </c>
      <c r="H8" s="7">
        <v>139.0</v>
      </c>
      <c r="I8" s="7">
        <v>144.0</v>
      </c>
      <c r="J8" s="7">
        <v>141.0</v>
      </c>
      <c r="K8" s="7">
        <v>141.0</v>
      </c>
      <c r="L8" s="7">
        <v>149.0</v>
      </c>
      <c r="M8" s="7">
        <v>144.0</v>
      </c>
      <c r="N8" s="7">
        <v>147.0</v>
      </c>
      <c r="O8" s="7">
        <v>144.0</v>
      </c>
      <c r="P8" s="7">
        <v>144.0</v>
      </c>
      <c r="Q8" s="7">
        <v>143.0</v>
      </c>
      <c r="R8" s="8"/>
      <c r="S8" s="7">
        <v>147.0</v>
      </c>
      <c r="T8" s="7">
        <v>147.0</v>
      </c>
      <c r="U8" s="7">
        <v>144.0</v>
      </c>
      <c r="V8" s="7">
        <v>143.0</v>
      </c>
      <c r="W8" s="7">
        <v>147.0</v>
      </c>
      <c r="X8" s="7">
        <v>147.0</v>
      </c>
      <c r="Y8" s="1" t="s">
        <v>30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ht="15.75" customHeight="1">
      <c r="A9" s="7">
        <v>139.0</v>
      </c>
      <c r="B9" s="1" t="s">
        <v>31</v>
      </c>
      <c r="C9" s="7">
        <v>147.0</v>
      </c>
      <c r="D9" s="7">
        <v>145.0</v>
      </c>
      <c r="E9" s="7">
        <v>149.0</v>
      </c>
      <c r="F9" s="7">
        <v>155.0</v>
      </c>
      <c r="G9" s="7">
        <v>152.0</v>
      </c>
      <c r="H9" s="7">
        <v>145.0</v>
      </c>
      <c r="I9" s="7">
        <v>152.0</v>
      </c>
      <c r="J9" s="7">
        <v>149.0</v>
      </c>
      <c r="K9" s="7">
        <v>150.0</v>
      </c>
      <c r="L9" s="7">
        <v>149.0</v>
      </c>
      <c r="M9" s="7">
        <v>149.0</v>
      </c>
      <c r="N9" s="7">
        <v>150.0</v>
      </c>
      <c r="O9" s="7">
        <v>147.0</v>
      </c>
      <c r="P9" s="7">
        <v>153.0</v>
      </c>
      <c r="Q9" s="7">
        <v>149.0</v>
      </c>
      <c r="R9" s="8"/>
      <c r="S9" s="7">
        <v>152.0</v>
      </c>
      <c r="T9" s="7">
        <v>147.0</v>
      </c>
      <c r="U9" s="7">
        <v>153.0</v>
      </c>
      <c r="V9" s="7">
        <v>153.0</v>
      </c>
      <c r="W9" s="7">
        <v>150.0</v>
      </c>
      <c r="X9" s="7">
        <v>150.0</v>
      </c>
      <c r="Y9" s="1" t="s">
        <v>31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ht="15.75" customHeight="1">
      <c r="A10" s="7">
        <v>139.0</v>
      </c>
      <c r="B10" s="1" t="s">
        <v>32</v>
      </c>
      <c r="C10" s="7">
        <v>147.0</v>
      </c>
      <c r="D10" s="7">
        <v>150.0</v>
      </c>
      <c r="E10" s="7">
        <v>155.0</v>
      </c>
      <c r="F10" s="7">
        <v>149.0</v>
      </c>
      <c r="G10" s="7">
        <v>145.0</v>
      </c>
      <c r="H10" s="7">
        <v>152.0</v>
      </c>
      <c r="I10" s="7">
        <v>145.0</v>
      </c>
      <c r="J10" s="7">
        <v>149.0</v>
      </c>
      <c r="K10" s="7">
        <v>150.0</v>
      </c>
      <c r="L10" s="7">
        <v>150.0</v>
      </c>
      <c r="M10" s="7">
        <v>149.0</v>
      </c>
      <c r="N10" s="7">
        <v>145.0</v>
      </c>
      <c r="O10" s="7">
        <v>149.0</v>
      </c>
      <c r="P10" s="7">
        <v>153.0</v>
      </c>
      <c r="Q10" s="7">
        <v>149.0</v>
      </c>
      <c r="R10" s="8"/>
      <c r="S10" s="7">
        <v>149.0</v>
      </c>
      <c r="T10" s="7">
        <v>147.0</v>
      </c>
      <c r="U10" s="7">
        <v>150.0</v>
      </c>
      <c r="V10" s="7">
        <v>153.0</v>
      </c>
      <c r="W10" s="7">
        <v>150.0</v>
      </c>
      <c r="X10" s="7">
        <v>145.0</v>
      </c>
      <c r="Y10" s="1" t="s">
        <v>32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ht="15.75" customHeight="1">
      <c r="A11" s="7">
        <v>136.0</v>
      </c>
      <c r="B11" s="1" t="s">
        <v>33</v>
      </c>
      <c r="C11" s="7">
        <v>146.0</v>
      </c>
      <c r="D11" s="7">
        <v>146.0</v>
      </c>
      <c r="E11" s="7">
        <v>149.0</v>
      </c>
      <c r="F11" s="7">
        <v>147.0</v>
      </c>
      <c r="G11" s="7">
        <v>142.0</v>
      </c>
      <c r="H11" s="7">
        <v>149.0</v>
      </c>
      <c r="I11" s="7">
        <v>142.0</v>
      </c>
      <c r="J11" s="7">
        <v>152.0</v>
      </c>
      <c r="K11" s="7">
        <v>150.0</v>
      </c>
      <c r="L11" s="7">
        <v>146.0</v>
      </c>
      <c r="M11" s="7">
        <v>147.0</v>
      </c>
      <c r="N11" s="7">
        <v>144.0</v>
      </c>
      <c r="O11" s="7">
        <v>149.0</v>
      </c>
      <c r="P11" s="7">
        <v>150.0</v>
      </c>
      <c r="Q11" s="7">
        <v>146.0</v>
      </c>
      <c r="R11" s="8"/>
      <c r="S11" s="7">
        <v>146.0</v>
      </c>
      <c r="T11" s="7">
        <v>150.0</v>
      </c>
      <c r="U11" s="7">
        <v>149.0</v>
      </c>
      <c r="V11" s="7">
        <v>146.0</v>
      </c>
      <c r="W11" s="7">
        <v>144.0</v>
      </c>
      <c r="X11" s="7">
        <v>144.0</v>
      </c>
      <c r="Y11" s="1" t="s">
        <v>33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ht="15.75" customHeight="1">
      <c r="A12" s="7">
        <v>0.0</v>
      </c>
      <c r="B12" s="1" t="s">
        <v>34</v>
      </c>
      <c r="C12" s="7">
        <v>0.0</v>
      </c>
      <c r="D12" s="7">
        <v>0.0</v>
      </c>
      <c r="E12" s="7">
        <v>0.0</v>
      </c>
      <c r="F12" s="7">
        <v>0.0</v>
      </c>
      <c r="G12" s="7">
        <v>0.0</v>
      </c>
      <c r="H12" s="7">
        <v>0.0</v>
      </c>
      <c r="I12" s="7">
        <v>0.0</v>
      </c>
      <c r="J12" s="7">
        <v>0.0</v>
      </c>
      <c r="K12" s="7">
        <v>0.0</v>
      </c>
      <c r="L12" s="7">
        <v>0.0</v>
      </c>
      <c r="M12" s="7">
        <v>0.0</v>
      </c>
      <c r="N12" s="7">
        <v>25.0</v>
      </c>
      <c r="O12" s="7">
        <v>0.0</v>
      </c>
      <c r="P12" s="7">
        <v>0.0</v>
      </c>
      <c r="Q12" s="7">
        <v>0.0</v>
      </c>
      <c r="R12" s="8"/>
      <c r="S12" s="7">
        <v>0.0</v>
      </c>
      <c r="T12" s="7">
        <v>15.0</v>
      </c>
      <c r="U12" s="7">
        <v>0.0</v>
      </c>
      <c r="V12" s="7">
        <v>0.0</v>
      </c>
      <c r="W12" s="7">
        <v>0.0</v>
      </c>
      <c r="X12" s="7">
        <v>25.0</v>
      </c>
      <c r="Y12" s="1" t="s">
        <v>34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ht="15.75" customHeight="1">
      <c r="A13" s="7">
        <v>0.0</v>
      </c>
      <c r="B13" s="1" t="s">
        <v>35</v>
      </c>
      <c r="C13" s="7">
        <v>12.0</v>
      </c>
      <c r="D13" s="7">
        <v>0.0</v>
      </c>
      <c r="E13" s="7">
        <v>0.0</v>
      </c>
      <c r="F13" s="7">
        <v>0.0</v>
      </c>
      <c r="G13" s="7">
        <v>0.0</v>
      </c>
      <c r="H13" s="7">
        <v>0.0</v>
      </c>
      <c r="I13" s="7">
        <v>0.0</v>
      </c>
      <c r="J13" s="7">
        <v>0.0</v>
      </c>
      <c r="K13" s="7">
        <v>0.0</v>
      </c>
      <c r="L13" s="7">
        <v>0.0</v>
      </c>
      <c r="M13" s="7">
        <v>0.0</v>
      </c>
      <c r="N13" s="7">
        <v>0.0</v>
      </c>
      <c r="O13" s="7">
        <v>0.0</v>
      </c>
      <c r="P13" s="7">
        <v>0.0</v>
      </c>
      <c r="Q13" s="7">
        <v>0.0</v>
      </c>
      <c r="R13" s="8"/>
      <c r="S13" s="7">
        <v>0.0</v>
      </c>
      <c r="T13" s="7">
        <v>0.0</v>
      </c>
      <c r="U13" s="7">
        <v>0.0</v>
      </c>
      <c r="V13" s="7">
        <v>0.0</v>
      </c>
      <c r="W13" s="7">
        <v>0.0</v>
      </c>
      <c r="X13" s="7">
        <v>0.0</v>
      </c>
      <c r="Y13" s="1" t="s">
        <v>35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ht="15.75" customHeight="1">
      <c r="A14" s="7">
        <v>0.0</v>
      </c>
      <c r="B14" s="1" t="s">
        <v>36</v>
      </c>
      <c r="C14" s="7">
        <v>0.0</v>
      </c>
      <c r="D14" s="7">
        <v>0.0</v>
      </c>
      <c r="E14" s="7">
        <v>0.0</v>
      </c>
      <c r="F14" s="7">
        <v>0.0</v>
      </c>
      <c r="G14" s="7">
        <v>5.0</v>
      </c>
      <c r="H14" s="7">
        <v>0.0</v>
      </c>
      <c r="I14" s="7">
        <v>0.0</v>
      </c>
      <c r="J14" s="7">
        <v>0.0</v>
      </c>
      <c r="K14" s="7">
        <v>0.0</v>
      </c>
      <c r="L14" s="7">
        <v>0.0</v>
      </c>
      <c r="M14" s="7">
        <v>0.0</v>
      </c>
      <c r="N14" s="7">
        <v>0.0</v>
      </c>
      <c r="O14" s="7">
        <v>0.0</v>
      </c>
      <c r="P14" s="7">
        <v>0.0</v>
      </c>
      <c r="Q14" s="7">
        <v>0.0</v>
      </c>
      <c r="R14" s="8"/>
      <c r="S14" s="7">
        <v>0.0</v>
      </c>
      <c r="T14" s="7">
        <v>0.0</v>
      </c>
      <c r="U14" s="7">
        <v>0.0</v>
      </c>
      <c r="V14" s="7">
        <v>0.0</v>
      </c>
      <c r="W14" s="7">
        <v>0.0</v>
      </c>
      <c r="X14" s="7">
        <v>0.0</v>
      </c>
      <c r="Y14" s="1" t="s">
        <v>36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ht="15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ht="15.75" customHeight="1">
      <c r="A16" s="1"/>
      <c r="B16" s="1" t="s">
        <v>37</v>
      </c>
      <c r="C16" s="1" t="s">
        <v>28</v>
      </c>
      <c r="D16" s="1" t="s">
        <v>38</v>
      </c>
      <c r="E16" s="1" t="s">
        <v>39</v>
      </c>
      <c r="F16" s="1" t="s">
        <v>35</v>
      </c>
      <c r="G16" s="1" t="s">
        <v>36</v>
      </c>
      <c r="H16" s="1" t="s">
        <v>40</v>
      </c>
      <c r="I16" s="1" t="s">
        <v>41</v>
      </c>
      <c r="J16" s="9" t="s">
        <v>42</v>
      </c>
      <c r="K16" s="1" t="s">
        <v>43</v>
      </c>
      <c r="L16" s="10" t="s">
        <v>44</v>
      </c>
      <c r="M16" s="1" t="s">
        <v>45</v>
      </c>
      <c r="N16" s="1" t="s">
        <v>46</v>
      </c>
      <c r="O16" s="1" t="s">
        <v>47</v>
      </c>
      <c r="P16" s="1" t="s">
        <v>48</v>
      </c>
      <c r="Q16" s="1" t="s">
        <v>49</v>
      </c>
      <c r="R16" s="1" t="s">
        <v>50</v>
      </c>
      <c r="S16" s="1" t="s">
        <v>51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ht="15.75" customHeight="1">
      <c r="A17" s="1" t="s">
        <v>52</v>
      </c>
      <c r="B17" s="11" t="s">
        <v>53</v>
      </c>
      <c r="C17" s="7"/>
      <c r="D17" s="11">
        <v>50.0</v>
      </c>
      <c r="E17" s="11">
        <v>50.0</v>
      </c>
      <c r="F17" s="7"/>
      <c r="G17" s="7"/>
      <c r="H17" s="7"/>
      <c r="I17" s="7"/>
      <c r="J17" s="9">
        <f t="shared" ref="J17:J21" si="1">I17/1024*1000</f>
        <v>0</v>
      </c>
      <c r="K17" s="7"/>
      <c r="L17" s="7"/>
      <c r="M17" s="11">
        <v>500.0</v>
      </c>
      <c r="N17" s="7"/>
      <c r="O17" s="7"/>
      <c r="P17" s="11">
        <v>260.0</v>
      </c>
      <c r="Q17" s="11">
        <v>269.0</v>
      </c>
      <c r="R17" s="11">
        <v>255.0</v>
      </c>
      <c r="S17" s="1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ht="15.75" customHeight="1">
      <c r="A18" s="1" t="s">
        <v>54</v>
      </c>
      <c r="B18" s="7"/>
      <c r="C18" s="7"/>
      <c r="D18" s="7"/>
      <c r="E18" s="7"/>
      <c r="F18" s="7"/>
      <c r="G18" s="7"/>
      <c r="H18" s="7"/>
      <c r="I18" s="7"/>
      <c r="J18" s="9">
        <f t="shared" si="1"/>
        <v>0</v>
      </c>
      <c r="K18" s="7"/>
      <c r="L18" s="7"/>
      <c r="M18" s="7"/>
      <c r="N18" s="7"/>
      <c r="O18" s="7"/>
      <c r="P18" s="7"/>
      <c r="Q18" s="7"/>
      <c r="R18" s="7"/>
      <c r="S18" s="1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ht="15.75" customHeight="1">
      <c r="A19" s="1" t="s">
        <v>55</v>
      </c>
      <c r="B19" s="11" t="s">
        <v>159</v>
      </c>
      <c r="C19" s="7"/>
      <c r="D19" s="11">
        <v>27.0</v>
      </c>
      <c r="E19" s="7"/>
      <c r="F19" s="7"/>
      <c r="G19" s="7"/>
      <c r="H19" s="7"/>
      <c r="I19" s="7"/>
      <c r="J19" s="9">
        <f t="shared" si="1"/>
        <v>0</v>
      </c>
      <c r="K19" s="7"/>
      <c r="L19" s="7"/>
      <c r="M19" s="7"/>
      <c r="N19" s="11">
        <v>15.0</v>
      </c>
      <c r="O19" s="7"/>
      <c r="P19" s="11">
        <v>183.0</v>
      </c>
      <c r="Q19" s="11">
        <v>228.0</v>
      </c>
      <c r="R19" s="11">
        <v>188.0</v>
      </c>
      <c r="S19" s="7">
        <v>1.0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ht="15.75" customHeight="1">
      <c r="A20" s="1" t="s">
        <v>57</v>
      </c>
      <c r="B20" s="7"/>
      <c r="C20" s="7"/>
      <c r="D20" s="7"/>
      <c r="E20" s="7"/>
      <c r="F20" s="7"/>
      <c r="G20" s="7"/>
      <c r="H20" s="7"/>
      <c r="I20" s="7"/>
      <c r="J20" s="9">
        <f t="shared" si="1"/>
        <v>0</v>
      </c>
      <c r="K20" s="7"/>
      <c r="L20" s="7"/>
      <c r="M20" s="7"/>
      <c r="N20" s="7"/>
      <c r="O20" s="7"/>
      <c r="P20" s="7"/>
      <c r="Q20" s="7"/>
      <c r="R20" s="7"/>
      <c r="S20" s="1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ht="15.75" customHeight="1">
      <c r="A21" s="1" t="s">
        <v>58</v>
      </c>
      <c r="B21" s="7" t="s">
        <v>59</v>
      </c>
      <c r="C21" s="7"/>
      <c r="D21" s="7"/>
      <c r="E21" s="7">
        <v>-10.0</v>
      </c>
      <c r="F21" s="7"/>
      <c r="G21" s="7"/>
      <c r="H21" s="7"/>
      <c r="I21" s="7"/>
      <c r="J21" s="9">
        <f t="shared" si="1"/>
        <v>0</v>
      </c>
      <c r="K21" s="7"/>
      <c r="L21" s="7"/>
      <c r="M21" s="7"/>
      <c r="N21" s="7"/>
      <c r="O21" s="7">
        <v>1.25</v>
      </c>
      <c r="P21" s="7"/>
      <c r="Q21" s="7"/>
      <c r="R21" s="7"/>
      <c r="S21" s="1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ht="15.75" customHeight="1">
      <c r="A23" s="1"/>
      <c r="B23" s="1" t="s">
        <v>37</v>
      </c>
      <c r="C23" s="1" t="s">
        <v>28</v>
      </c>
      <c r="D23" s="1" t="s">
        <v>38</v>
      </c>
      <c r="E23" s="1" t="s">
        <v>39</v>
      </c>
      <c r="F23" s="1" t="s">
        <v>35</v>
      </c>
      <c r="G23" s="1" t="s">
        <v>36</v>
      </c>
      <c r="H23" s="1" t="s">
        <v>40</v>
      </c>
      <c r="I23" s="1" t="s">
        <v>41</v>
      </c>
      <c r="J23" s="9" t="s">
        <v>42</v>
      </c>
      <c r="K23" s="1" t="s">
        <v>43</v>
      </c>
      <c r="L23" s="10" t="s">
        <v>44</v>
      </c>
      <c r="M23" s="1" t="s">
        <v>45</v>
      </c>
      <c r="N23" s="1" t="s">
        <v>46</v>
      </c>
      <c r="O23" s="1" t="s">
        <v>60</v>
      </c>
      <c r="P23" s="1" t="s">
        <v>61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ht="15.75" customHeight="1">
      <c r="A24" s="1" t="s">
        <v>62</v>
      </c>
      <c r="B24" s="7" t="s">
        <v>63</v>
      </c>
      <c r="C24" s="7">
        <v>14.0</v>
      </c>
      <c r="D24" s="7"/>
      <c r="E24" s="7"/>
      <c r="F24" s="7"/>
      <c r="G24" s="7"/>
      <c r="H24" s="7"/>
      <c r="I24" s="7">
        <v>6.0</v>
      </c>
      <c r="J24" s="9">
        <f t="shared" ref="J24:J37" si="2">I24/1024*1000</f>
        <v>5.859375</v>
      </c>
      <c r="K24" s="7">
        <v>8.0</v>
      </c>
      <c r="L24" s="7">
        <v>13.0</v>
      </c>
      <c r="M24" s="7"/>
      <c r="N24" s="7"/>
      <c r="O24" s="7"/>
      <c r="P24" s="7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ht="15.75" customHeight="1">
      <c r="A25" s="1" t="s">
        <v>64</v>
      </c>
      <c r="B25" s="7" t="s">
        <v>65</v>
      </c>
      <c r="C25" s="7"/>
      <c r="D25" s="7"/>
      <c r="E25" s="7">
        <v>30.0</v>
      </c>
      <c r="F25" s="7"/>
      <c r="G25" s="7"/>
      <c r="H25" s="7"/>
      <c r="I25" s="7"/>
      <c r="J25" s="9">
        <f t="shared" si="2"/>
        <v>0</v>
      </c>
      <c r="K25" s="7"/>
      <c r="L25" s="7"/>
      <c r="M25" s="7"/>
      <c r="N25" s="7"/>
      <c r="O25" s="7"/>
      <c r="P25" s="7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ht="15.75" customHeight="1">
      <c r="A26" s="1" t="s">
        <v>66</v>
      </c>
      <c r="B26" s="7" t="s">
        <v>67</v>
      </c>
      <c r="C26" s="7">
        <v>9.0</v>
      </c>
      <c r="D26" s="7"/>
      <c r="E26" s="7">
        <v>17.0</v>
      </c>
      <c r="F26" s="7">
        <v>6.0</v>
      </c>
      <c r="G26" s="7"/>
      <c r="H26" s="7"/>
      <c r="I26" s="7"/>
      <c r="J26" s="9">
        <f t="shared" si="2"/>
        <v>0</v>
      </c>
      <c r="K26" s="7"/>
      <c r="L26" s="7"/>
      <c r="M26" s="7"/>
      <c r="N26" s="7"/>
      <c r="O26" s="7"/>
      <c r="P26" s="7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ht="15.75" customHeight="1">
      <c r="A27" s="1" t="s">
        <v>68</v>
      </c>
      <c r="B27" s="7" t="s">
        <v>69</v>
      </c>
      <c r="C27" s="7"/>
      <c r="D27" s="7"/>
      <c r="E27" s="7">
        <v>1.0</v>
      </c>
      <c r="F27" s="7"/>
      <c r="G27" s="7"/>
      <c r="H27" s="7"/>
      <c r="I27" s="7"/>
      <c r="J27" s="9">
        <f t="shared" si="2"/>
        <v>0</v>
      </c>
      <c r="K27" s="7">
        <v>2.0</v>
      </c>
      <c r="L27" s="7"/>
      <c r="M27" s="7"/>
      <c r="N27" s="7"/>
      <c r="O27" s="7"/>
      <c r="P27" s="7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ht="15.75" customHeight="1">
      <c r="A28" s="1" t="s">
        <v>70</v>
      </c>
      <c r="B28" s="7" t="s">
        <v>71</v>
      </c>
      <c r="C28" s="7">
        <v>48.0</v>
      </c>
      <c r="D28" s="7">
        <v>46.0</v>
      </c>
      <c r="E28" s="7">
        <v>46.0</v>
      </c>
      <c r="F28" s="7">
        <v>7.0</v>
      </c>
      <c r="G28" s="7"/>
      <c r="H28" s="7"/>
      <c r="I28" s="7">
        <v>4.0</v>
      </c>
      <c r="J28" s="9">
        <f t="shared" si="2"/>
        <v>3.90625</v>
      </c>
      <c r="K28" s="7"/>
      <c r="L28" s="7"/>
      <c r="M28" s="7"/>
      <c r="N28" s="7"/>
      <c r="O28" s="7"/>
      <c r="P28" s="7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ht="15.75" customHeight="1">
      <c r="A29" s="1" t="s">
        <v>72</v>
      </c>
      <c r="B29" s="7" t="s">
        <v>73</v>
      </c>
      <c r="C29" s="7">
        <v>53.0</v>
      </c>
      <c r="D29" s="7">
        <v>43.0</v>
      </c>
      <c r="E29" s="7">
        <v>43.0</v>
      </c>
      <c r="F29" s="7"/>
      <c r="G29" s="7"/>
      <c r="H29" s="7"/>
      <c r="I29" s="7">
        <v>4.0</v>
      </c>
      <c r="J29" s="9">
        <f t="shared" si="2"/>
        <v>3.90625</v>
      </c>
      <c r="K29" s="7">
        <v>17.0</v>
      </c>
      <c r="L29" s="7"/>
      <c r="M29" s="7"/>
      <c r="N29" s="7"/>
      <c r="O29" s="7"/>
      <c r="P29" s="7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ht="15.75" customHeight="1">
      <c r="A30" s="1" t="s">
        <v>74</v>
      </c>
      <c r="B30" s="7" t="s">
        <v>75</v>
      </c>
      <c r="C30" s="7"/>
      <c r="D30" s="7"/>
      <c r="E30" s="7"/>
      <c r="F30" s="7"/>
      <c r="G30" s="7"/>
      <c r="H30" s="7"/>
      <c r="I30" s="7"/>
      <c r="J30" s="9">
        <f t="shared" si="2"/>
        <v>0</v>
      </c>
      <c r="K30" s="7">
        <v>5.0</v>
      </c>
      <c r="L30" s="7"/>
      <c r="M30" s="7"/>
      <c r="N30" s="7"/>
      <c r="O30" s="7"/>
      <c r="P30" s="7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ht="15.75" customHeight="1">
      <c r="A31" s="1" t="s">
        <v>76</v>
      </c>
      <c r="B31" s="7" t="s">
        <v>77</v>
      </c>
      <c r="C31" s="7"/>
      <c r="D31" s="7"/>
      <c r="E31" s="7">
        <v>11.0</v>
      </c>
      <c r="F31" s="7"/>
      <c r="G31" s="7"/>
      <c r="H31" s="7"/>
      <c r="I31" s="7"/>
      <c r="J31" s="9">
        <f t="shared" si="2"/>
        <v>0</v>
      </c>
      <c r="K31" s="7"/>
      <c r="L31" s="7">
        <v>8.0</v>
      </c>
      <c r="M31" s="7"/>
      <c r="N31" s="7"/>
      <c r="O31" s="7"/>
      <c r="P31" s="7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ht="15.75" customHeight="1">
      <c r="A32" s="1" t="s">
        <v>78</v>
      </c>
      <c r="B32" s="7" t="s">
        <v>79</v>
      </c>
      <c r="C32" s="7">
        <v>30.0</v>
      </c>
      <c r="D32" s="7">
        <v>20.0</v>
      </c>
      <c r="E32" s="7">
        <v>20.0</v>
      </c>
      <c r="F32" s="7"/>
      <c r="G32" s="7"/>
      <c r="H32" s="7"/>
      <c r="I32" s="7"/>
      <c r="J32" s="9">
        <f t="shared" si="2"/>
        <v>0</v>
      </c>
      <c r="K32" s="7"/>
      <c r="L32" s="7">
        <v>10.0</v>
      </c>
      <c r="M32" s="7"/>
      <c r="N32" s="7"/>
      <c r="O32" s="7"/>
      <c r="P32" s="7">
        <v>7.0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ht="15.75" customHeight="1">
      <c r="A33" s="1" t="s">
        <v>80</v>
      </c>
      <c r="B33" s="7" t="s">
        <v>81</v>
      </c>
      <c r="C33" s="7"/>
      <c r="D33" s="7"/>
      <c r="E33" s="7"/>
      <c r="F33" s="7"/>
      <c r="G33" s="7"/>
      <c r="H33" s="7"/>
      <c r="I33" s="7"/>
      <c r="J33" s="9">
        <f t="shared" si="2"/>
        <v>0</v>
      </c>
      <c r="K33" s="7"/>
      <c r="L33" s="7"/>
      <c r="M33" s="7"/>
      <c r="N33" s="7"/>
      <c r="O33" s="11">
        <v>1.25</v>
      </c>
      <c r="P33" s="7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ht="15.75" customHeight="1">
      <c r="A34" s="1" t="s">
        <v>82</v>
      </c>
      <c r="B34" s="7" t="s">
        <v>83</v>
      </c>
      <c r="C34" s="7">
        <v>22.0</v>
      </c>
      <c r="D34" s="7">
        <v>39.0</v>
      </c>
      <c r="E34" s="7">
        <v>39.0</v>
      </c>
      <c r="F34" s="7"/>
      <c r="G34" s="7"/>
      <c r="H34" s="7"/>
      <c r="I34" s="7">
        <v>5.0</v>
      </c>
      <c r="J34" s="9">
        <f t="shared" si="2"/>
        <v>4.8828125</v>
      </c>
      <c r="K34" s="7">
        <v>5.0</v>
      </c>
      <c r="L34" s="7"/>
      <c r="M34" s="7"/>
      <c r="N34" s="7"/>
      <c r="O34" s="7"/>
      <c r="P34" s="7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ht="15.75" customHeight="1">
      <c r="A35" s="1" t="s">
        <v>84</v>
      </c>
      <c r="B35" s="7" t="s">
        <v>85</v>
      </c>
      <c r="C35" s="7">
        <v>32.0</v>
      </c>
      <c r="D35" s="7">
        <v>7.0</v>
      </c>
      <c r="E35" s="7">
        <v>20.0</v>
      </c>
      <c r="F35" s="7"/>
      <c r="G35" s="7"/>
      <c r="H35" s="7"/>
      <c r="I35" s="7">
        <v>7.0</v>
      </c>
      <c r="J35" s="9">
        <f t="shared" si="2"/>
        <v>6.8359375</v>
      </c>
      <c r="K35" s="7"/>
      <c r="L35" s="7"/>
      <c r="M35" s="7"/>
      <c r="N35" s="7"/>
      <c r="O35" s="7"/>
      <c r="P35" s="7">
        <v>4.0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ht="15.75" customHeight="1">
      <c r="A36" s="1" t="s">
        <v>86</v>
      </c>
      <c r="B36" s="7"/>
      <c r="C36" s="7"/>
      <c r="D36" s="7"/>
      <c r="E36" s="7"/>
      <c r="F36" s="7"/>
      <c r="G36" s="7"/>
      <c r="H36" s="7"/>
      <c r="I36" s="7"/>
      <c r="J36" s="9">
        <f t="shared" si="2"/>
        <v>0</v>
      </c>
      <c r="K36" s="7"/>
      <c r="L36" s="7"/>
      <c r="M36" s="7"/>
      <c r="N36" s="7"/>
      <c r="O36" s="7"/>
      <c r="P36" s="7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ht="15.75" customHeight="1">
      <c r="A37" s="1" t="s">
        <v>87</v>
      </c>
      <c r="B37" s="7"/>
      <c r="C37" s="7"/>
      <c r="D37" s="7"/>
      <c r="E37" s="7"/>
      <c r="F37" s="7"/>
      <c r="G37" s="7">
        <v>30.0</v>
      </c>
      <c r="H37" s="7"/>
      <c r="I37" s="7"/>
      <c r="J37" s="9">
        <f t="shared" si="2"/>
        <v>0</v>
      </c>
      <c r="K37" s="7"/>
      <c r="L37" s="7"/>
      <c r="M37" s="7"/>
      <c r="N37" s="7"/>
      <c r="O37" s="7"/>
      <c r="P37" s="7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ht="15.75" customHeight="1">
      <c r="A38" s="1"/>
      <c r="B38" s="1"/>
      <c r="C38" s="1">
        <f>SUM(C24:C35)+sum(C17:C21)</f>
        <v>208</v>
      </c>
      <c r="D38" s="1">
        <f>SUM(D24:D35)</f>
        <v>155</v>
      </c>
      <c r="E38" s="1">
        <f t="shared" ref="E38:F38" si="3">SUM(E24:E35)+sum(E17:E21)</f>
        <v>267</v>
      </c>
      <c r="F38" s="1">
        <f t="shared" si="3"/>
        <v>13</v>
      </c>
      <c r="G38" s="1">
        <f>SUM(G24:G37)+sum(G17:G21)</f>
        <v>30</v>
      </c>
      <c r="H38" s="1">
        <f>SUM(H24:H35)+sum(H17:H21)</f>
        <v>0</v>
      </c>
      <c r="I38" s="1"/>
      <c r="J38" s="1">
        <f>min(SUM(J24:J35)+sum(J17:J21), 25)</f>
        <v>25</v>
      </c>
      <c r="K38" s="1">
        <f t="shared" ref="K38:L38" si="4">SUM(K24:K35)+sum(K17:K21)</f>
        <v>37</v>
      </c>
      <c r="L38" s="1">
        <f t="shared" si="4"/>
        <v>31</v>
      </c>
      <c r="M38" s="1">
        <f>SUM(M24:M35)</f>
        <v>0</v>
      </c>
      <c r="N38" s="1">
        <f>SUM(N17:N35)</f>
        <v>15</v>
      </c>
      <c r="O38" s="1">
        <f t="shared" ref="O38:P38" si="5">sum(O24:O36)</f>
        <v>1.25</v>
      </c>
      <c r="P38" s="1">
        <f t="shared" si="5"/>
        <v>11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ht="15.75" customHeight="1">
      <c r="A40" s="1" t="s">
        <v>88</v>
      </c>
      <c r="B40" s="1"/>
      <c r="C40" s="1" t="s">
        <v>89</v>
      </c>
      <c r="D40" s="5"/>
      <c r="E40" s="1" t="s">
        <v>90</v>
      </c>
      <c r="F40" s="5"/>
      <c r="G40" s="12"/>
      <c r="H40" s="1" t="s">
        <v>91</v>
      </c>
      <c r="I40" s="1" t="s">
        <v>92</v>
      </c>
      <c r="J40" s="1" t="s">
        <v>93</v>
      </c>
      <c r="K40" s="1" t="s">
        <v>92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ht="15.75" customHeight="1">
      <c r="A41" s="11"/>
      <c r="B41" s="1" t="s">
        <v>49</v>
      </c>
      <c r="C41" s="1">
        <f>I42+Q17</f>
        <v>729</v>
      </c>
      <c r="D41" s="5"/>
      <c r="E41" s="1">
        <f>I41+Q19</f>
        <v>688</v>
      </c>
      <c r="F41" s="5"/>
      <c r="G41" s="5"/>
      <c r="H41" s="1" t="s">
        <v>94</v>
      </c>
      <c r="I41" s="7">
        <v>460.0</v>
      </c>
      <c r="J41" s="1" t="s">
        <v>95</v>
      </c>
      <c r="K41" s="7">
        <v>362.0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ht="15.75" customHeight="1">
      <c r="A42" s="5"/>
      <c r="B42" s="1" t="s">
        <v>96</v>
      </c>
      <c r="C42" s="1">
        <f>int(((X6+C38)*0.75)+(200+(200*0.9)+(200*0.8)+((C41-600)*0.9))+D17+D38)</f>
        <v>1129</v>
      </c>
      <c r="D42" s="5"/>
      <c r="E42" s="1">
        <f>int(((X6+C38)*0.75)+(200+(200*0.9)+(200*0.8)+((E41-600)*0.9))+D18+D38)</f>
        <v>1042</v>
      </c>
      <c r="F42" s="5"/>
      <c r="G42" s="5"/>
      <c r="H42" s="1" t="s">
        <v>97</v>
      </c>
      <c r="I42" s="7">
        <v>460.0</v>
      </c>
      <c r="J42" s="1" t="s">
        <v>98</v>
      </c>
      <c r="K42" s="7">
        <v>425.0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ht="15.75" customHeight="1">
      <c r="A43" s="5"/>
      <c r="B43" s="1" t="s">
        <v>99</v>
      </c>
      <c r="C43" s="7">
        <v>70.0</v>
      </c>
      <c r="D43" s="5"/>
      <c r="E43" s="7">
        <v>70.0</v>
      </c>
      <c r="F43" s="5"/>
      <c r="G43" s="5"/>
      <c r="H43" s="1" t="s">
        <v>100</v>
      </c>
      <c r="I43" s="7">
        <v>396.0</v>
      </c>
      <c r="J43" s="1" t="s">
        <v>101</v>
      </c>
      <c r="K43" s="7">
        <v>502.0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ht="15.75" customHeight="1">
      <c r="A44" s="5"/>
      <c r="B44" s="1" t="s">
        <v>102</v>
      </c>
      <c r="C44" s="7">
        <f>3+5+6+8</f>
        <v>22</v>
      </c>
      <c r="D44" s="5"/>
      <c r="E44" s="7">
        <v>22.0</v>
      </c>
      <c r="F44" s="5"/>
      <c r="G44" s="5"/>
      <c r="H44" s="1" t="s">
        <v>103</v>
      </c>
      <c r="I44" s="7">
        <v>396.0</v>
      </c>
      <c r="J44" s="1" t="s">
        <v>104</v>
      </c>
      <c r="K44" s="7">
        <v>522.0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ht="15.75" customHeight="1">
      <c r="A45" s="5"/>
      <c r="B45" s="1" t="s">
        <v>105</v>
      </c>
      <c r="C45" s="7">
        <v>55.0</v>
      </c>
      <c r="D45" s="5"/>
      <c r="E45" s="7">
        <v>55.0</v>
      </c>
      <c r="F45" s="5"/>
      <c r="G45" s="5"/>
      <c r="H45" s="1" t="s">
        <v>106</v>
      </c>
      <c r="I45" s="7">
        <v>327.0</v>
      </c>
      <c r="J45" s="1" t="s">
        <v>107</v>
      </c>
      <c r="K45" s="7">
        <v>440.0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ht="15.75" customHeight="1">
      <c r="A46" s="5"/>
      <c r="B46" s="13" t="s">
        <v>108</v>
      </c>
      <c r="C46" s="7">
        <v>130.0</v>
      </c>
      <c r="D46" s="5"/>
      <c r="E46" s="11">
        <v>130.0</v>
      </c>
      <c r="F46" s="5"/>
      <c r="G46" s="5"/>
      <c r="H46" s="1" t="s">
        <v>109</v>
      </c>
      <c r="I46" s="7">
        <v>396.0</v>
      </c>
      <c r="J46" s="14" t="s">
        <v>110</v>
      </c>
      <c r="K46" s="15">
        <v>362.0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ht="15.75" customHeight="1">
      <c r="A47" s="10" t="s">
        <v>111</v>
      </c>
      <c r="B47" s="16" t="s">
        <v>112</v>
      </c>
      <c r="C47" s="11">
        <v>0.0</v>
      </c>
      <c r="D47" s="1" t="s">
        <v>113</v>
      </c>
      <c r="E47" s="11">
        <v>0.0</v>
      </c>
      <c r="F47" s="1" t="s">
        <v>113</v>
      </c>
      <c r="G47" s="5"/>
      <c r="H47" s="1" t="s">
        <v>114</v>
      </c>
      <c r="I47" s="7">
        <v>327.0</v>
      </c>
      <c r="J47" s="17"/>
      <c r="K47" s="17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ht="15.75" customHeight="1">
      <c r="A48" s="5"/>
      <c r="B48" s="1" t="s">
        <v>115</v>
      </c>
      <c r="C48" s="1">
        <f>sum(C42:C47)</f>
        <v>1406</v>
      </c>
      <c r="D48" s="1">
        <f>C48-A41</f>
        <v>1406</v>
      </c>
      <c r="E48" s="1">
        <f>Sum(E42:E47)</f>
        <v>1319</v>
      </c>
      <c r="F48" s="1">
        <f>E48-A41</f>
        <v>1319</v>
      </c>
      <c r="G48" s="5"/>
      <c r="H48" s="1" t="s">
        <v>116</v>
      </c>
      <c r="I48" s="7">
        <v>362.0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ht="15.75" customHeight="1">
      <c r="A49" s="5"/>
      <c r="B49" s="5"/>
      <c r="C49" s="5"/>
      <c r="D49" s="5"/>
      <c r="E49" s="5"/>
      <c r="F49" s="5"/>
      <c r="G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ht="15.75" customHeight="1">
      <c r="A50" s="1" t="s">
        <v>117</v>
      </c>
      <c r="B50" s="1"/>
      <c r="C50" s="1" t="s">
        <v>118</v>
      </c>
      <c r="D50" s="5"/>
      <c r="E50" s="1" t="s">
        <v>119</v>
      </c>
      <c r="F50" s="5"/>
      <c r="G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ht="15.75" customHeight="1">
      <c r="A51" s="7"/>
      <c r="B51" s="1" t="s">
        <v>120</v>
      </c>
      <c r="C51" s="1">
        <f>K43+L38</f>
        <v>533</v>
      </c>
      <c r="D51" s="5"/>
      <c r="E51" s="1">
        <f>K43+L38</f>
        <v>533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ht="15.75" customHeight="1">
      <c r="A52" s="5"/>
      <c r="B52" s="1" t="s">
        <v>39</v>
      </c>
      <c r="C52" s="1">
        <f>C51+R17+E38</f>
        <v>1055</v>
      </c>
      <c r="D52" s="5"/>
      <c r="E52" s="1">
        <f>E51+R18+E38</f>
        <v>800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ht="15.75" customHeight="1">
      <c r="A53" s="5"/>
      <c r="B53" s="1" t="s">
        <v>121</v>
      </c>
      <c r="C53" s="7">
        <v>20.0</v>
      </c>
      <c r="D53" s="5"/>
      <c r="E53" s="7">
        <v>20.0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ht="15.75" customHeight="1">
      <c r="A54" s="5"/>
      <c r="B54" s="1" t="s">
        <v>102</v>
      </c>
      <c r="C54" s="7">
        <f>10+15+20+25</f>
        <v>70</v>
      </c>
      <c r="D54" s="5"/>
      <c r="E54" s="7">
        <f>10+15+20+25</f>
        <v>70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ht="15.75" customHeight="1">
      <c r="A55" s="5"/>
      <c r="B55" s="1" t="s">
        <v>122</v>
      </c>
      <c r="C55" s="7">
        <v>130.0</v>
      </c>
      <c r="D55" s="5"/>
      <c r="E55" s="11">
        <v>130.0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ht="15.75" customHeight="1">
      <c r="A56" s="10" t="s">
        <v>111</v>
      </c>
      <c r="B56" s="16" t="s">
        <v>112</v>
      </c>
      <c r="C56" s="11">
        <v>90.0</v>
      </c>
      <c r="D56" s="1" t="s">
        <v>113</v>
      </c>
      <c r="E56" s="11">
        <v>90.0</v>
      </c>
      <c r="F56" s="1" t="s">
        <v>113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ht="15.75" customHeight="1">
      <c r="A57" s="5"/>
      <c r="B57" s="1" t="s">
        <v>123</v>
      </c>
      <c r="C57" s="1">
        <f>Sum(C52:C56)</f>
        <v>1365</v>
      </c>
      <c r="D57" s="1">
        <f>C57-A51</f>
        <v>1365</v>
      </c>
      <c r="E57" s="1">
        <f>Sum(E52:E56)</f>
        <v>1110</v>
      </c>
      <c r="F57" s="1">
        <f>E57-A51</f>
        <v>1110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ht="15.75" customHeight="1">
      <c r="A59" s="1" t="s">
        <v>124</v>
      </c>
      <c r="B59" s="1" t="s">
        <v>37</v>
      </c>
      <c r="C59" s="1" t="s">
        <v>92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ht="15.75" customHeight="1">
      <c r="A60" s="1" t="s">
        <v>52</v>
      </c>
      <c r="B60" s="7" t="s">
        <v>125</v>
      </c>
      <c r="C60" s="7">
        <v>11.0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ht="15.75" customHeight="1">
      <c r="A61" s="1" t="s">
        <v>126</v>
      </c>
      <c r="B61" s="7" t="s">
        <v>127</v>
      </c>
      <c r="C61" s="7">
        <v>10.0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ht="15.75" customHeight="1">
      <c r="A62" s="1" t="s">
        <v>57</v>
      </c>
      <c r="B62" s="7"/>
      <c r="C62" s="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ht="15.75" customHeight="1">
      <c r="A63" s="1" t="s">
        <v>58</v>
      </c>
      <c r="B63" s="7" t="s">
        <v>128</v>
      </c>
      <c r="C63" s="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ht="15.75" customHeight="1">
      <c r="A64" s="1" t="s">
        <v>62</v>
      </c>
      <c r="B64" s="7" t="s">
        <v>129</v>
      </c>
      <c r="C64" s="7">
        <v>16.0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ht="15.75" customHeight="1">
      <c r="A65" s="1" t="s">
        <v>64</v>
      </c>
      <c r="B65" s="7" t="s">
        <v>130</v>
      </c>
      <c r="C65" s="7">
        <v>10.0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ht="15.75" customHeight="1">
      <c r="A66" s="1" t="s">
        <v>66</v>
      </c>
      <c r="B66" s="7" t="s">
        <v>131</v>
      </c>
      <c r="C66" s="7">
        <v>5.0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ht="15.75" customHeight="1">
      <c r="A67" s="1" t="s">
        <v>68</v>
      </c>
      <c r="B67" s="7" t="s">
        <v>132</v>
      </c>
      <c r="C67" s="7">
        <v>10.0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ht="15.75" customHeight="1">
      <c r="A68" s="1" t="s">
        <v>70</v>
      </c>
      <c r="B68" s="7" t="s">
        <v>133</v>
      </c>
      <c r="C68" s="7">
        <v>23.0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ht="15.75" customHeight="1">
      <c r="A69" s="1" t="s">
        <v>72</v>
      </c>
      <c r="B69" s="7" t="s">
        <v>134</v>
      </c>
      <c r="C69" s="7">
        <v>24.0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ht="15.75" customHeight="1">
      <c r="A70" s="1" t="s">
        <v>74</v>
      </c>
      <c r="B70" s="7" t="s">
        <v>135</v>
      </c>
      <c r="C70" s="7">
        <v>8.0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ht="15.75" customHeight="1">
      <c r="A71" s="1" t="s">
        <v>76</v>
      </c>
      <c r="B71" s="7" t="s">
        <v>135</v>
      </c>
      <c r="C71" s="7">
        <v>8.0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ht="15.75" customHeight="1">
      <c r="A72" s="1" t="s">
        <v>78</v>
      </c>
      <c r="B72" s="7" t="s">
        <v>136</v>
      </c>
      <c r="C72" s="7">
        <v>10.0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ht="15.75" customHeight="1">
      <c r="A73" s="1" t="s">
        <v>80</v>
      </c>
      <c r="B73" s="7" t="s">
        <v>137</v>
      </c>
      <c r="C73" s="7">
        <v>5.0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ht="15.75" customHeight="1">
      <c r="A74" s="1" t="s">
        <v>82</v>
      </c>
      <c r="B74" s="7" t="s">
        <v>138</v>
      </c>
      <c r="C74" s="7">
        <v>21.0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ht="15.75" customHeight="1">
      <c r="A75" s="1" t="s">
        <v>84</v>
      </c>
      <c r="B75" s="7" t="s">
        <v>139</v>
      </c>
      <c r="C75" s="7">
        <v>35.0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ht="15.75" customHeight="1">
      <c r="A76" s="1"/>
      <c r="B76" s="1"/>
      <c r="C76" s="1">
        <f>SUM(C60:C75)</f>
        <v>196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ht="15.75" customHeight="1">
      <c r="A78" s="1" t="s">
        <v>140</v>
      </c>
      <c r="B78" s="1"/>
      <c r="C78" s="1" t="s">
        <v>141</v>
      </c>
      <c r="D78" s="1" t="s">
        <v>142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ht="15.75" customHeight="1">
      <c r="A79" s="5"/>
      <c r="B79" s="1" t="s">
        <v>143</v>
      </c>
      <c r="C79" s="2">
        <f>int((C76+K43-180)/8)+25</f>
        <v>89</v>
      </c>
      <c r="D79" s="4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ht="15.75" customHeight="1">
      <c r="A80" s="5"/>
      <c r="B80" s="1" t="s">
        <v>144</v>
      </c>
      <c r="C80" s="2">
        <f>K38</f>
        <v>37</v>
      </c>
      <c r="D80" s="4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ht="15.75" customHeight="1">
      <c r="A81" s="5"/>
      <c r="B81" s="1" t="s">
        <v>145</v>
      </c>
      <c r="C81" s="18">
        <v>15.0</v>
      </c>
      <c r="D81" s="4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ht="15.75" customHeight="1">
      <c r="A82" s="5"/>
      <c r="B82" s="1" t="s">
        <v>102</v>
      </c>
      <c r="C82" s="18">
        <v>23.0</v>
      </c>
      <c r="D82" s="4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ht="15.75" customHeight="1">
      <c r="A83" s="5"/>
      <c r="B83" s="1" t="s">
        <v>146</v>
      </c>
      <c r="C83" s="2">
        <f>sum(C79:C82)*2</f>
        <v>328</v>
      </c>
      <c r="D83" s="4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ht="15.75" customHeight="1">
      <c r="A84" s="5"/>
      <c r="B84" s="1" t="s">
        <v>147</v>
      </c>
      <c r="C84" s="1">
        <f>int(sum(C79:C82)*((M17+M18+M20+M21+M38)/100))</f>
        <v>820</v>
      </c>
      <c r="D84" s="2">
        <f>int(sum(C79:C82)*((M18+M38)/100))*S18</f>
        <v>0</v>
      </c>
      <c r="E84" s="1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ht="15.75" customHeight="1">
      <c r="A85" s="5"/>
      <c r="B85" s="1" t="s">
        <v>148</v>
      </c>
      <c r="C85" s="1">
        <f>sum(C79:C84)</f>
        <v>1312</v>
      </c>
      <c r="D85" s="2">
        <f>(Sum(C79:D83)+D84)*S19</f>
        <v>492</v>
      </c>
      <c r="E85" s="1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ht="15.75" customHeight="1">
      <c r="A86" s="5"/>
      <c r="B86" s="1" t="s">
        <v>149</v>
      </c>
      <c r="C86" s="20">
        <f>int(C85*O38*(N38+100)/100)</f>
        <v>1886</v>
      </c>
      <c r="D86" s="21">
        <f>int(D85*O33 *(N38+100)/100)</f>
        <v>707</v>
      </c>
      <c r="E86" s="1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ht="15.75" customHeight="1">
      <c r="A87" s="5"/>
      <c r="B87" s="1" t="s">
        <v>150</v>
      </c>
      <c r="C87" s="20">
        <f>int(C86*O21)</f>
        <v>2357</v>
      </c>
      <c r="D87" s="21">
        <f>int(D86*O21)</f>
        <v>883</v>
      </c>
      <c r="E87" s="1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ht="15.75" customHeight="1">
      <c r="A88" s="5"/>
      <c r="B88" s="1" t="s">
        <v>151</v>
      </c>
      <c r="C88" s="1">
        <f t="shared" ref="C88:D88" si="6">C87-C86</f>
        <v>471</v>
      </c>
      <c r="D88" s="2">
        <f t="shared" si="6"/>
        <v>176</v>
      </c>
      <c r="E88" s="19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ht="15.75" customHeight="1">
      <c r="A89" s="5"/>
      <c r="B89" s="1" t="s">
        <v>152</v>
      </c>
      <c r="C89" s="1">
        <f t="shared" ref="C89:D89" si="7">C88/10</f>
        <v>47.1</v>
      </c>
      <c r="D89" s="2">
        <f t="shared" si="7"/>
        <v>17.6</v>
      </c>
      <c r="E89" s="1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ht="15.75" customHeight="1">
      <c r="A90" s="5"/>
      <c r="B90" s="1" t="s">
        <v>153</v>
      </c>
      <c r="C90" s="2">
        <f>(P17+P19)*((100-X12-P38)/100)</f>
        <v>283.52</v>
      </c>
      <c r="D90" s="4"/>
      <c r="E90" s="1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ht="15.75" customHeight="1">
      <c r="A91" s="5"/>
      <c r="B91" s="1" t="s">
        <v>41</v>
      </c>
      <c r="C91" s="2">
        <f>J38+(448/1024*100)</f>
        <v>68.75</v>
      </c>
      <c r="D91" s="4"/>
      <c r="E91" s="1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ht="15.75" customHeight="1">
      <c r="A92" s="5"/>
      <c r="B92" s="1" t="s">
        <v>154</v>
      </c>
      <c r="C92" s="2">
        <f>(C90:D90*((100-C91:D91)/100))/60</f>
        <v>1.476666667</v>
      </c>
      <c r="D92" s="4"/>
      <c r="E92" s="1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ht="15.75" customHeight="1">
      <c r="A93" s="5"/>
      <c r="B93" s="1" t="s">
        <v>155</v>
      </c>
      <c r="C93" s="2">
        <f>(F38+X13)+((G38+X14)*1.5)+(H38*2)</f>
        <v>58</v>
      </c>
      <c r="D93" s="4"/>
      <c r="E93" s="1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ht="15.75" customHeight="1">
      <c r="A94" s="5"/>
      <c r="B94" s="1" t="s">
        <v>156</v>
      </c>
      <c r="C94" s="2">
        <f>60/C92:D92*((100+C93:D93)/100)</f>
        <v>64.1986456</v>
      </c>
      <c r="D94" s="4"/>
      <c r="E94" s="1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ht="15.75" customHeight="1">
      <c r="A95" s="5"/>
      <c r="B95" s="1" t="s">
        <v>157</v>
      </c>
      <c r="C95" s="1">
        <f>int((C86+C89)*C94:D94)</f>
        <v>124102</v>
      </c>
      <c r="D95" s="2">
        <f>int((D86+D89)*C94)</f>
        <v>46518</v>
      </c>
      <c r="E95" s="19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ht="15.75" customHeight="1">
      <c r="A96" s="5"/>
      <c r="B96" s="1" t="s">
        <v>158</v>
      </c>
      <c r="C96" s="2">
        <f>C95+D95</f>
        <v>170620</v>
      </c>
      <c r="D96" s="4"/>
      <c r="E96" s="1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</row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C1:V1"/>
    <mergeCell ref="C79:D79"/>
    <mergeCell ref="C80:D80"/>
    <mergeCell ref="C81:D81"/>
    <mergeCell ref="C82:D82"/>
    <mergeCell ref="C83:D83"/>
    <mergeCell ref="E84:F84"/>
    <mergeCell ref="C93:D93"/>
    <mergeCell ref="C94:D94"/>
    <mergeCell ref="C96:D96"/>
    <mergeCell ref="E94:F94"/>
    <mergeCell ref="E96:F96"/>
    <mergeCell ref="C90:D90"/>
    <mergeCell ref="E90:F90"/>
    <mergeCell ref="C91:D91"/>
    <mergeCell ref="E91:F91"/>
    <mergeCell ref="C92:D92"/>
    <mergeCell ref="E92:F92"/>
    <mergeCell ref="E93:F93"/>
  </mergeCells>
  <drawing r:id="rId1"/>
</worksheet>
</file>